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3"/>
  </bookViews>
  <sheets>
    <sheet name="титулка" sheetId="1" r:id="rId1"/>
    <sheet name="план" sheetId="2" state="hidden" r:id="rId2"/>
    <sheet name="план (3)" sheetId="3" state="hidden" r:id="rId3"/>
    <sheet name="план (правка)" sheetId="4" r:id="rId4"/>
    <sheet name="семестровка  до наказу" sheetId="5" r:id="rId5"/>
    <sheet name="Лист1" sheetId="6" state="hidden" r:id="rId6"/>
    <sheet name="ДВВ" sheetId="7" state="hidden" r:id="rId7"/>
    <sheet name="СЛС" sheetId="8" state="hidden" r:id="rId8"/>
    <sheet name="семестровка" sheetId="9" state="hidden" r:id="rId9"/>
    <sheet name="план (2)" sheetId="10" state="hidden" r:id="rId10"/>
    <sheet name="1 год" sheetId="11" state="hidden" r:id="rId11"/>
    <sheet name="2 год" sheetId="12" state="hidden" r:id="rId12"/>
    <sheet name="3 год" sheetId="13" state="hidden" r:id="rId13"/>
    <sheet name="4 год" sheetId="14" state="hidden" r:id="rId14"/>
  </sheets>
  <definedNames>
    <definedName name="_xlnm._FilterDatabase" localSheetId="3" hidden="1">'план (правка)'!$AS$1:$AS$174</definedName>
    <definedName name="_xlnm.Print_Titles" localSheetId="10">'1 год'!$7:$7</definedName>
    <definedName name="_xlnm.Print_Titles" localSheetId="11">'2 год'!$8:$8</definedName>
    <definedName name="_xlnm.Print_Titles" localSheetId="12">'3 год'!$8:$8</definedName>
    <definedName name="_xlnm.Print_Titles" localSheetId="13">'4 год'!$8:$8</definedName>
    <definedName name="_xlnm.Print_Titles" localSheetId="6">'ДВВ'!$8:$8</definedName>
    <definedName name="_xlnm.Print_Titles" localSheetId="1">'план'!$8:$8</definedName>
    <definedName name="_xlnm.Print_Titles" localSheetId="9">'план (2)'!$8:$8</definedName>
    <definedName name="_xlnm.Print_Titles" localSheetId="2">'план (3)'!$8:$8</definedName>
    <definedName name="_xlnm.Print_Titles" localSheetId="3">'план (правка)'!$8:$8</definedName>
    <definedName name="_xlnm.Print_Titles" localSheetId="8">'семестровка'!$8:$8</definedName>
    <definedName name="_xlnm.Print_Area" localSheetId="10">'1 год'!$A$1:$AR$71</definedName>
    <definedName name="_xlnm.Print_Area" localSheetId="11">'2 год'!$A$1:$AR$74</definedName>
    <definedName name="_xlnm.Print_Area" localSheetId="12">'3 год'!$A$1:$AR$73</definedName>
    <definedName name="_xlnm.Print_Area" localSheetId="13">'4 год'!$A$1:$AR$75</definedName>
    <definedName name="_xlnm.Print_Area" localSheetId="6">'ДВВ'!$A$1:$Y$206</definedName>
    <definedName name="_xlnm.Print_Area" localSheetId="1">'план'!$A$1:$AO$159</definedName>
    <definedName name="_xlnm.Print_Area" localSheetId="9">'план (2)'!$A$1:$O$136</definedName>
    <definedName name="_xlnm.Print_Area" localSheetId="2">'план (3)'!$A$1:$AJ$143</definedName>
    <definedName name="_xlnm.Print_Area" localSheetId="3">'план (правка)'!$A$1:$AO$159</definedName>
    <definedName name="_xlnm.Print_Area" localSheetId="8">'семестровка'!$A$1:$AQ$47</definedName>
  </definedNames>
  <calcPr fullCalcOnLoad="1"/>
</workbook>
</file>

<file path=xl/sharedStrings.xml><?xml version="1.0" encoding="utf-8"?>
<sst xmlns="http://schemas.openxmlformats.org/spreadsheetml/2006/main" count="3534" uniqueCount="691">
  <si>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</si>
  <si>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</si>
  <si>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</si>
  <si>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</si>
  <si>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</si>
  <si>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</si>
  <si>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</si>
  <si>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</si>
  <si>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</si>
  <si>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</si>
  <si>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</si>
  <si>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</si>
  <si>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</si>
  <si>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</si>
  <si>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</si>
  <si>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</si>
  <si>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</si>
  <si>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</si>
  <si>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</si>
  <si>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</si>
  <si>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</si>
  <si>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</si>
  <si>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</si>
  <si>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</si>
  <si>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</si>
  <si>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</si>
  <si>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</si>
  <si>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</si>
  <si>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</si>
  <si>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</si>
  <si>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</si>
  <si>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</si>
  <si>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</si>
  <si>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</si>
  <si>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</si>
  <si>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</si>
  <si>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</si>
  <si>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</si>
  <si>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</si>
  <si>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</si>
  <si>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</si>
  <si>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</si>
  <si>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</si>
  <si>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</si>
  <si>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</si>
  <si>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</si>
  <si>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</si>
  <si>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</si>
  <si>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</si>
  <si>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</si>
  <si>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</si>
  <si>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</si>
  <si>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</si>
  <si>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</si>
  <si>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</si>
  <si>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</si>
  <si>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</si>
  <si>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</si>
  <si>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</si>
  <si>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</si>
  <si>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</si>
  <si>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</si>
  <si>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</si>
  <si>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</si>
  <si>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</si>
  <si>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</si>
  <si>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</si>
  <si>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</si>
  <si>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</si>
  <si>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</si>
  <si>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</si>
  <si>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</si>
  <si>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</si>
  <si>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</si>
  <si>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</si>
  <si>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</si>
  <si>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</si>
  <si>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</si>
  <si>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</si>
  <si>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</si>
  <si>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</si>
  <si>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</si>
  <si>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</si>
  <si>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</si>
  <si>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</si>
  <si>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</si>
  <si>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</si>
  <si>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</si>
  <si>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</si>
  <si>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</si>
  <si>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</si>
  <si>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</si>
  <si>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</si>
  <si>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</si>
  <si>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</si>
  <si>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</si>
  <si>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</si>
  <si>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</si>
  <si>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</si>
  <si>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</si>
  <si>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</si>
  <si>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</si>
  <si>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</si>
  <si>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</si>
  <si>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</si>
  <si>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</si>
  <si>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</si>
  <si>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</si>
  <si>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</si>
  <si>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</si>
  <si>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</si>
  <si>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</si>
  <si>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</si>
  <si>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</si>
  <si>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</si>
  <si>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</si>
  <si>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</si>
  <si>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</si>
  <si>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</si>
  <si>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</si>
  <si>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</si>
  <si>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</si>
  <si>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</si>
  <si>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</si>
  <si>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</si>
  <si>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</si>
  <si>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</si>
  <si>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</si>
  <si>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</si>
  <si>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</si>
  <si>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</si>
  <si>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</si>
  <si>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</si>
  <si>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</si>
  <si>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</si>
  <si>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</si>
  <si>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</si>
  <si>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</si>
  <si>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</si>
  <si>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</si>
  <si>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</si>
  <si>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</si>
  <si>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</si>
  <si>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</si>
  <si>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</si>
  <si>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</si>
  <si>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</si>
  <si>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</si>
  <si>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</si>
  <si>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</si>
  <si>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</si>
  <si>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</si>
  <si>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</si>
  <si>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</si>
  <si>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</si>
  <si>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</si>
  <si>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</si>
  <si>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</si>
  <si>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</si>
  <si>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</si>
  <si>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</si>
  <si>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</si>
  <si>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</si>
  <si>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</si>
  <si>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</si>
  <si>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</si>
  <si>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</si>
  <si>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</si>
  <si>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</si>
  <si>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</si>
  <si>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</si>
  <si>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</si>
  <si>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</si>
  <si>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</si>
  <si>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</si>
  <si>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</si>
  <si>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</si>
  <si>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</si>
  <si>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</si>
  <si>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</si>
  <si>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</si>
  <si>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</si>
  <si>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</si>
  <si>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</si>
  <si>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</si>
  <si>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</si>
  <si>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</si>
  <si>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</si>
  <si>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</si>
  <si>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</si>
  <si>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</si>
  <si>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</si>
  <si>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</si>
  <si>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</si>
  <si>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</si>
  <si>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</si>
  <si>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</si>
  <si>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</si>
  <si>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</si>
  <si>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</si>
  <si>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</si>
  <si>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</si>
  <si>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</si>
  <si>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</si>
  <si>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</si>
  <si>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</si>
  <si>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</si>
  <si>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</si>
  <si>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</si>
  <si>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</si>
  <si>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</si>
  <si>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</si>
  <si>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</si>
  <si>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</si>
  <si>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</si>
  <si>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</si>
  <si>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</si>
  <si>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</si>
  <si>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</si>
  <si>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</si>
  <si>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</si>
  <si>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</si>
  <si>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</si>
  <si>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</si>
  <si>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</si>
  <si>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</si>
  <si>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</si>
  <si>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</si>
  <si>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</si>
  <si>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</si>
  <si>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</si>
  <si>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</si>
  <si>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</si>
  <si>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</si>
  <si>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</si>
  <si>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</si>
  <si>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</si>
  <si>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</si>
  <si>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</si>
  <si>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</si>
  <si>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</si>
  <si>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</si>
  <si>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</si>
  <si>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</si>
  <si>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</si>
  <si>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</si>
  <si>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</si>
  <si>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</si>
  <si>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</si>
  <si>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</si>
  <si>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</si>
  <si>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</si>
  <si>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</si>
  <si>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</si>
  <si>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</si>
  <si>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</si>
  <si>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</si>
  <si>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</si>
  <si>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</si>
  <si>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</si>
  <si>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</si>
  <si>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</si>
  <si>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</si>
  <si>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</si>
  <si>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</si>
  <si>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</si>
  <si>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</si>
  <si>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</si>
  <si>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</si>
  <si>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</si>
  <si>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</si>
  <si>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</si>
  <si>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</si>
  <si>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</si>
  <si>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</si>
  <si>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</si>
  <si>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</si>
  <si>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</si>
  <si>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</si>
  <si>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</si>
  <si>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</si>
  <si>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</si>
  <si>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</si>
  <si>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</si>
  <si>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</si>
  <si>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</si>
  <si>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</si>
  <si>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</si>
  <si>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</si>
  <si>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</si>
  <si>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</si>
  <si>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</si>
  <si>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</si>
  <si>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</si>
  <si>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</si>
  <si>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</si>
  <si>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</si>
  <si>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</si>
  <si>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</si>
  <si>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</si>
  <si>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</si>
  <si>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</si>
  <si>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</si>
  <si>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</si>
  <si>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</si>
  <si>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</si>
  <si>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</si>
  <si>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</si>
  <si>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</si>
  <si>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</si>
  <si>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</si>
  <si>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</si>
  <si>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</si>
  <si>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</si>
  <si>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</si>
  <si>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</si>
  <si>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</si>
  <si>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</si>
  <si>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</si>
  <si>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</si>
  <si>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</si>
  <si>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</si>
  <si>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</si>
  <si>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</si>
  <si>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</si>
  <si>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</si>
  <si>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</si>
  <si>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</si>
  <si>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</si>
  <si>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</si>
  <si>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</si>
  <si>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</si>
  <si>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</si>
  <si>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</si>
  <si>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</si>
  <si>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</si>
  <si>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</si>
  <si>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</si>
  <si>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</si>
  <si>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</si>
  <si>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</si>
  <si>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</si>
  <si>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</si>
  <si>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</si>
  <si>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</si>
  <si>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</si>
  <si>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</si>
  <si>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</si>
  <si>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</si>
  <si>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</si>
  <si>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</si>
  <si>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</si>
  <si>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</si>
  <si>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</si>
  <si>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</si>
  <si>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</si>
  <si>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</si>
  <si>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</si>
  <si>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</si>
  <si>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</si>
  <si>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</si>
  <si>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</si>
  <si>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</si>
  <si>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</si>
  <si>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</si>
  <si>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</si>
  <si>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</si>
  <si>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</si>
  <si>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</si>
  <si>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</si>
  <si>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</si>
  <si>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</si>
  <si>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</si>
  <si>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</si>
  <si>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</si>
  <si>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</si>
  <si>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</si>
  <si>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</si>
  <si>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</si>
  <si>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</si>
  <si>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</si>
  <si>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</si>
  <si>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</si>
  <si>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</si>
  <si>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</si>
  <si>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</si>
  <si>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</si>
  <si>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</si>
  <si>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</si>
  <si>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</si>
  <si>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</si>
  <si>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</si>
  <si>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</si>
  <si>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</si>
  <si>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</si>
  <si>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</si>
  <si>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</si>
  <si>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</si>
  <si>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</si>
  <si>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</si>
  <si>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</si>
  <si>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</si>
  <si>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</si>
  <si>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</si>
  <si>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</si>
  <si>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</si>
  <si>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</si>
  <si>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</si>
  <si>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</si>
  <si>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</si>
  <si>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</si>
  <si>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</si>
  <si>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</si>
  <si>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</si>
  <si>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</si>
  <si>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</si>
  <si>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</si>
  <si>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</si>
  <si>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</si>
  <si>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</si>
  <si>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</si>
  <si>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</si>
  <si>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</si>
  <si>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</si>
  <si>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</si>
  <si>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</si>
  <si>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</si>
  <si>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</si>
  <si>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</si>
  <si>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</si>
  <si>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</si>
  <si>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</si>
  <si>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</si>
  <si>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</si>
  <si>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</si>
  <si>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</si>
  <si>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</si>
  <si>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</si>
  <si>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</si>
  <si>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</si>
  <si>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</si>
  <si>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</si>
  <si>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</si>
  <si>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</si>
  <si>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</si>
  <si>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</si>
  <si>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</si>
  <si>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</si>
  <si>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</si>
  <si>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</si>
  <si>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</si>
  <si>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</si>
  <si>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</si>
  <si>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</si>
  <si>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</si>
  <si>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</si>
  <si>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</si>
  <si>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</si>
  <si>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</si>
  <si>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</si>
  <si>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</si>
  <si>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</si>
  <si>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</si>
  <si>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</si>
  <si>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</si>
  <si>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</si>
  <si>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</si>
  <si>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</si>
  <si>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</si>
  <si>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</si>
  <si>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</si>
  <si>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</si>
  <si>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</si>
  <si>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</si>
  <si>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</si>
  <si>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</si>
  <si>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</si>
  <si>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</si>
  <si>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</si>
  <si>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</si>
  <si>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</si>
  <si>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</si>
  <si>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</si>
  <si>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</si>
  <si>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</si>
  <si>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</si>
  <si>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</si>
  <si>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</si>
  <si>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</si>
  <si>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</si>
  <si>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</si>
  <si>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</si>
  <si>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</si>
  <si>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</si>
  <si>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</si>
  <si>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</si>
  <si>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</si>
  <si>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</si>
  <si>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</si>
  <si>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</si>
  <si>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</si>
  <si>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</si>
  <si>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</si>
  <si>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</si>
  <si>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</si>
  <si>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</si>
  <si>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</si>
  <si>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</si>
  <si>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</si>
  <si>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</si>
  <si>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</si>
  <si>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</si>
  <si>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</si>
  <si>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</si>
  <si>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</si>
  <si>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</si>
  <si>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</si>
  <si>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</si>
  <si>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</si>
  <si>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</si>
  <si>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</si>
  <si>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</si>
  <si>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</si>
  <si>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</si>
  <si>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</si>
  <si>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</si>
  <si>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</si>
  <si>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</si>
  <si>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</si>
  <si>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</si>
  <si>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</si>
  <si>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</si>
  <si>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</si>
  <si>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</si>
  <si>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</si>
  <si>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</si>
  <si>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</si>
  <si>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</si>
  <si>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</si>
  <si>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</si>
  <si>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</si>
  <si>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</si>
  <si>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</si>
  <si>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</si>
  <si>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</si>
  <si>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</si>
  <si>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</si>
  <si>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</si>
  <si>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</si>
  <si>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</si>
  <si>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</si>
  <si>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</si>
  <si>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</si>
  <si>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</si>
  <si>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</si>
  <si>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</si>
  <si>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</si>
  <si>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</si>
  <si>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</si>
  <si>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</si>
  <si>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</si>
  <si>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</si>
  <si>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</si>
  <si>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</si>
  <si>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</si>
  <si>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</si>
  <si>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</si>
  <si>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Дисципліни з інших ОП ДДМА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</si>
  <si>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</si>
  <si>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</si>
  <si>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</si>
  <si>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</si>
  <si>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</si>
  <si>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</si>
  <si>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</si>
  <si>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</si>
  <si>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</si>
  <si>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</si>
  <si>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</si>
  <si>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</si>
  <si>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</si>
  <si>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</si>
  <si>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</si>
  <si>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</si>
  <si>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</si>
  <si>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</si>
  <si>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</si>
  <si>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</si>
  <si>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</si>
  <si>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</si>
  <si>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</si>
  <si>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</si>
  <si>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2.1.33</t>
  </si>
  <si>
    <t>"     "               2023 р.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</si>
  <si>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</si>
  <si>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</si>
  <si>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</si>
  <si>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Проектування систем автоатизації на базі ПЛК</t>
  </si>
  <si>
    <t>Проектування систем автоматизації на базі ПЛК (курс.роб.)</t>
  </si>
  <si>
    <t>В.о. зав.кафедри АВП</t>
  </si>
  <si>
    <t>Олег СУБОТІН</t>
  </si>
  <si>
    <t>Виробнича конструкторська практика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</si>
  <si>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</si>
  <si>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</si>
  <si>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</si>
  <si>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</si>
  <si>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</si>
  <si>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Виконавчі механізми та регулювальні оргнани</t>
  </si>
  <si>
    <t>Історія України на базі фахової передвищої освіти</t>
  </si>
  <si>
    <t>ісп</t>
  </si>
  <si>
    <t>Українська мова (за профес.спрям.) на базі фахової передвищої освіти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</si>
  <si>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</si>
  <si>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</si>
  <si>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</si>
  <si>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Чисельні методи та моделювання на ЕОМ</t>
  </si>
  <si>
    <t>на базі фахової передвищої освіти</t>
  </si>
  <si>
    <t xml:space="preserve">на базі академії </t>
  </si>
  <si>
    <t>Історія української культури</t>
  </si>
  <si>
    <t xml:space="preserve">Іноземна мова (за проф.спр.) </t>
  </si>
  <si>
    <t xml:space="preserve">. </t>
  </si>
  <si>
    <t>Комп"ютерні технології та програмування</t>
  </si>
  <si>
    <t>Метрологія, технологічні вимірювання та прилади на базі фахової передвищої освіти</t>
  </si>
  <si>
    <t>зал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</si>
  <si>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</si>
  <si>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</si>
  <si>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Дисципліна 1 семестру</t>
  </si>
  <si>
    <t>Дисципліна 2 семестру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</si>
  <si>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АКІТР (денний прискорений, 3 роки) </t>
    </r>
  </si>
  <si>
    <t>Срок навчання - 2 роки 10 місяців</t>
  </si>
  <si>
    <t xml:space="preserve">На основі ОПП підготовки молодшого бакалавра </t>
  </si>
  <si>
    <t>Разом на базі фахової передвищої освіти</t>
  </si>
  <si>
    <t>Разом на базі академії</t>
  </si>
  <si>
    <t>ВСЬОГО на базі фахової передвищої освіти</t>
  </si>
  <si>
    <t>ВСЬОГО на базі академії</t>
  </si>
  <si>
    <t>2a</t>
  </si>
  <si>
    <t>ЗО</t>
  </si>
  <si>
    <t>ПО</t>
  </si>
  <si>
    <t>ПВ</t>
  </si>
  <si>
    <t>залік</t>
  </si>
  <si>
    <t>екзамен</t>
  </si>
  <si>
    <t>2а сем</t>
  </si>
  <si>
    <t>2б сем</t>
  </si>
  <si>
    <t>курс.роб</t>
  </si>
  <si>
    <t>Цикл</t>
  </si>
  <si>
    <t>Назва освітнього компоненту (дисципліни)</t>
  </si>
  <si>
    <t>Cеместр</t>
  </si>
  <si>
    <t>Поток, групи</t>
  </si>
  <si>
    <t>Кількість кредитів ЄКТС</t>
  </si>
  <si>
    <t>Кількість годин / тиждень</t>
  </si>
  <si>
    <t>Кількість аудиторних годин</t>
  </si>
  <si>
    <t xml:space="preserve"> в семестрі</t>
  </si>
  <si>
    <t>Вид підсумкового контролю (екзамен, залік, курсова робота/проект)</t>
  </si>
  <si>
    <t>Кафедра, заякою закріплена дисципліна</t>
  </si>
  <si>
    <t>лекц.</t>
  </si>
  <si>
    <t>лаб.</t>
  </si>
  <si>
    <t>практ.</t>
  </si>
  <si>
    <t>АВП-23-2т (3р.)</t>
  </si>
  <si>
    <t>в потік з прикорениками 2 р.</t>
  </si>
  <si>
    <t>разом з АВП-23-1т</t>
  </si>
  <si>
    <t>разом з АВП, КІ-23-1т</t>
  </si>
  <si>
    <t>разом з АВП-22-1т</t>
  </si>
  <si>
    <t>разом з АВП, КІ-22-1</t>
  </si>
  <si>
    <t>разом з КІ-23-1т</t>
  </si>
  <si>
    <t>лекції можна з  КІ-21</t>
  </si>
  <si>
    <t>ДВВ (треба обрати 1 дисципліну)</t>
  </si>
  <si>
    <t>разом з АВП, КІ, КН, ІСТ-23-1т</t>
  </si>
  <si>
    <t>як варіант - разом з технарями 2 курс (вільний вибір)</t>
  </si>
  <si>
    <t>разом з АВП-22-1</t>
  </si>
  <si>
    <t>разом з КІ-22-2</t>
  </si>
  <si>
    <t>разом з АВП 23-1т</t>
  </si>
  <si>
    <t>обрали</t>
  </si>
  <si>
    <t>не обрали</t>
  </si>
  <si>
    <t>1 сем</t>
  </si>
  <si>
    <t>2 сем</t>
  </si>
  <si>
    <t>3 сем</t>
  </si>
  <si>
    <t>4 сем</t>
  </si>
  <si>
    <t>5 сем</t>
  </si>
  <si>
    <t>6 сем</t>
  </si>
  <si>
    <t>курс.робота</t>
  </si>
  <si>
    <t>ЗВ</t>
  </si>
  <si>
    <t>ЗВ - 1 дисципліна</t>
  </si>
  <si>
    <t>менеджмент</t>
  </si>
  <si>
    <t>ПВ - 1 дисципліна</t>
  </si>
  <si>
    <t>3 семестр</t>
  </si>
  <si>
    <t>разом з авп 22-1</t>
  </si>
  <si>
    <t>уточнити 3 курс</t>
  </si>
  <si>
    <t>окремо (24-25 н.р.)</t>
  </si>
  <si>
    <t>філософія</t>
  </si>
  <si>
    <t>АВП</t>
  </si>
  <si>
    <t>окремо</t>
  </si>
  <si>
    <t>хім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</si>
</sst>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30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70C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8" fillId="32" borderId="0" applyNumberFormat="0" applyBorder="0" applyAlignment="0" applyProtection="0"/>
  </cellStyleXfs>
  <cellXfs count="2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49" fontId="99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9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0" fillId="0" borderId="39" xfId="0" applyNumberFormat="1" applyFont="1" applyFill="1" applyBorder="1" applyAlignment="1" applyProtection="1">
      <alignment horizontal="center" vertical="center"/>
      <protection/>
    </xf>
    <xf numFmtId="192" fontId="99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9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9" fillId="0" borderId="10" xfId="0" applyNumberFormat="1" applyFont="1" applyFill="1" applyBorder="1" applyAlignment="1">
      <alignment horizontal="center" vertical="center"/>
    </xf>
    <xf numFmtId="0" fontId="99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1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9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9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2" fillId="0" borderId="20" xfId="0" applyNumberFormat="1" applyFont="1" applyFill="1" applyBorder="1" applyAlignment="1">
      <alignment horizontal="center" vertical="center" wrapText="1"/>
    </xf>
    <xf numFmtId="0" fontId="102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9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9" fillId="0" borderId="42" xfId="0" applyFont="1" applyFill="1" applyBorder="1" applyAlignment="1">
      <alignment horizontal="left" vertical="center" wrapText="1"/>
    </xf>
    <xf numFmtId="0" fontId="99" fillId="0" borderId="42" xfId="0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100" fillId="0" borderId="55" xfId="0" applyNumberFormat="1" applyFont="1" applyFill="1" applyBorder="1" applyAlignment="1" applyProtection="1">
      <alignment horizontal="center" vertical="center"/>
      <protection/>
    </xf>
    <xf numFmtId="192" fontId="99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3" fillId="0" borderId="48" xfId="0" applyFont="1" applyFill="1" applyBorder="1" applyAlignment="1">
      <alignment horizontal="center" vertical="center" wrapText="1"/>
    </xf>
    <xf numFmtId="0" fontId="103" fillId="0" borderId="50" xfId="0" applyFont="1" applyFill="1" applyBorder="1" applyAlignment="1">
      <alignment horizontal="center" vertical="center" wrapText="1"/>
    </xf>
    <xf numFmtId="0" fontId="103" fillId="0" borderId="64" xfId="0" applyFont="1" applyFill="1" applyBorder="1" applyAlignment="1">
      <alignment horizontal="center" vertical="center" wrapText="1"/>
    </xf>
    <xf numFmtId="192" fontId="103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3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191" fontId="102" fillId="0" borderId="10" xfId="0" applyNumberFormat="1" applyFont="1" applyFill="1" applyBorder="1" applyAlignment="1" applyProtection="1">
      <alignment horizontal="center" vertical="center"/>
      <protection/>
    </xf>
    <xf numFmtId="192" fontId="99" fillId="0" borderId="10" xfId="0" applyNumberFormat="1" applyFont="1" applyFill="1" applyBorder="1" applyAlignment="1" applyProtection="1">
      <alignment horizontal="center" vertical="center"/>
      <protection/>
    </xf>
    <xf numFmtId="0" fontId="99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9" fillId="0" borderId="41" xfId="0" applyNumberFormat="1" applyFont="1" applyFill="1" applyBorder="1" applyAlignment="1">
      <alignment vertical="center" wrapText="1"/>
    </xf>
    <xf numFmtId="49" fontId="99" fillId="0" borderId="11" xfId="0" applyNumberFormat="1" applyFont="1" applyFill="1" applyBorder="1" applyAlignment="1">
      <alignment vertical="center" wrapText="1"/>
    </xf>
    <xf numFmtId="49" fontId="99" fillId="0" borderId="14" xfId="0" applyNumberFormat="1" applyFont="1" applyFill="1" applyBorder="1" applyAlignment="1">
      <alignment horizontal="center" vertical="center"/>
    </xf>
    <xf numFmtId="49" fontId="99" fillId="0" borderId="53" xfId="0" applyNumberFormat="1" applyFont="1" applyFill="1" applyBorder="1" applyAlignment="1">
      <alignment horizontal="left" vertical="center" wrapText="1"/>
    </xf>
    <xf numFmtId="49" fontId="99" fillId="0" borderId="53" xfId="0" applyNumberFormat="1" applyFont="1" applyFill="1" applyBorder="1" applyAlignment="1">
      <alignment horizontal="center" vertical="center"/>
    </xf>
    <xf numFmtId="0" fontId="99" fillId="0" borderId="79" xfId="0" applyNumberFormat="1" applyFont="1" applyFill="1" applyBorder="1" applyAlignment="1">
      <alignment horizontal="center" vertical="center"/>
    </xf>
    <xf numFmtId="0" fontId="99" fillId="0" borderId="53" xfId="0" applyFont="1" applyFill="1" applyBorder="1" applyAlignment="1">
      <alignment horizontal="center" vertical="center" wrapText="1"/>
    </xf>
    <xf numFmtId="1" fontId="99" fillId="0" borderId="53" xfId="0" applyNumberFormat="1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67" xfId="0" applyFont="1" applyFill="1" applyBorder="1" applyAlignment="1">
      <alignment horizontal="center" vertical="center" wrapText="1"/>
    </xf>
    <xf numFmtId="49" fontId="99" fillId="0" borderId="42" xfId="0" applyNumberFormat="1" applyFont="1" applyFill="1" applyBorder="1" applyAlignment="1">
      <alignment horizontal="left" vertical="center" wrapText="1"/>
    </xf>
    <xf numFmtId="49" fontId="99" fillId="0" borderId="42" xfId="0" applyNumberFormat="1" applyFont="1" applyFill="1" applyBorder="1" applyAlignment="1">
      <alignment horizontal="center" vertical="center"/>
    </xf>
    <xf numFmtId="190" fontId="99" fillId="0" borderId="42" xfId="0" applyNumberFormat="1" applyFont="1" applyFill="1" applyBorder="1" applyAlignment="1" applyProtection="1">
      <alignment horizontal="center" vertical="center" wrapText="1"/>
      <protection/>
    </xf>
    <xf numFmtId="1" fontId="99" fillId="0" borderId="16" xfId="0" applyNumberFormat="1" applyFont="1" applyFill="1" applyBorder="1" applyAlignment="1">
      <alignment horizontal="center" vertical="center" wrapText="1"/>
    </xf>
    <xf numFmtId="0" fontId="99" fillId="0" borderId="73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0" fontId="99" fillId="0" borderId="14" xfId="0" applyNumberFormat="1" applyFont="1" applyFill="1" applyBorder="1" applyAlignment="1">
      <alignment horizontal="center" vertical="center" wrapText="1"/>
    </xf>
    <xf numFmtId="190" fontId="99" fillId="0" borderId="14" xfId="0" applyNumberFormat="1" applyFont="1" applyFill="1" applyBorder="1" applyAlignment="1" applyProtection="1">
      <alignment horizontal="center" vertical="center"/>
      <protection/>
    </xf>
    <xf numFmtId="0" fontId="99" fillId="0" borderId="21" xfId="0" applyNumberFormat="1" applyFont="1" applyFill="1" applyBorder="1" applyAlignment="1">
      <alignment horizontal="center" vertical="center" wrapText="1"/>
    </xf>
    <xf numFmtId="49" fontId="99" fillId="0" borderId="16" xfId="0" applyNumberFormat="1" applyFont="1" applyFill="1" applyBorder="1" applyAlignment="1">
      <alignment horizontal="center" vertical="center"/>
    </xf>
    <xf numFmtId="0" fontId="99" fillId="0" borderId="16" xfId="0" applyNumberFormat="1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 wrapText="1"/>
    </xf>
    <xf numFmtId="0" fontId="99" fillId="0" borderId="16" xfId="0" applyNumberFormat="1" applyFont="1" applyFill="1" applyBorder="1" applyAlignment="1">
      <alignment horizontal="center" vertical="center" wrapText="1"/>
    </xf>
    <xf numFmtId="0" fontId="99" fillId="0" borderId="70" xfId="0" applyFont="1" applyFill="1" applyBorder="1" applyAlignment="1">
      <alignment horizontal="center" vertical="center" wrapText="1"/>
    </xf>
    <xf numFmtId="49" fontId="99" fillId="0" borderId="0" xfId="0" applyNumberFormat="1" applyFont="1" applyFill="1" applyBorder="1" applyAlignment="1">
      <alignment horizontal="left" vertical="center" wrapText="1"/>
    </xf>
    <xf numFmtId="1" fontId="99" fillId="0" borderId="16" xfId="0" applyNumberFormat="1" applyFont="1" applyFill="1" applyBorder="1" applyAlignment="1">
      <alignment horizontal="center" vertical="center"/>
    </xf>
    <xf numFmtId="0" fontId="99" fillId="0" borderId="86" xfId="0" applyNumberFormat="1" applyFont="1" applyFill="1" applyBorder="1" applyAlignment="1">
      <alignment horizontal="center" vertical="center" wrapText="1"/>
    </xf>
    <xf numFmtId="49" fontId="99" fillId="0" borderId="45" xfId="0" applyNumberFormat="1" applyFont="1" applyFill="1" applyBorder="1" applyAlignment="1">
      <alignment horizontal="left" vertical="center" wrapText="1"/>
    </xf>
    <xf numFmtId="49" fontId="99" fillId="0" borderId="72" xfId="0" applyNumberFormat="1" applyFont="1" applyFill="1" applyBorder="1" applyAlignment="1">
      <alignment horizontal="center" vertical="center"/>
    </xf>
    <xf numFmtId="1" fontId="99" fillId="0" borderId="17" xfId="0" applyNumberFormat="1" applyFont="1" applyFill="1" applyBorder="1" applyAlignment="1">
      <alignment horizontal="center" vertical="center" wrapText="1"/>
    </xf>
    <xf numFmtId="1" fontId="99" fillId="0" borderId="12" xfId="0" applyNumberFormat="1" applyFont="1" applyFill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center" vertical="center" wrapText="1"/>
    </xf>
    <xf numFmtId="0" fontId="99" fillId="0" borderId="12" xfId="0" applyNumberFormat="1" applyFont="1" applyFill="1" applyBorder="1" applyAlignment="1" applyProtection="1">
      <alignment horizontal="center" vertical="center"/>
      <protection/>
    </xf>
    <xf numFmtId="0" fontId="99" fillId="0" borderId="72" xfId="0" applyFont="1" applyFill="1" applyBorder="1" applyAlignment="1">
      <alignment horizontal="center" vertical="center" wrapText="1"/>
    </xf>
    <xf numFmtId="49" fontId="99" fillId="0" borderId="0" xfId="0" applyNumberFormat="1" applyFont="1" applyFill="1" applyBorder="1" applyAlignment="1">
      <alignment horizontal="center" vertical="center" wrapText="1"/>
    </xf>
    <xf numFmtId="1" fontId="99" fillId="0" borderId="45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Fill="1" applyBorder="1" applyAlignment="1">
      <alignment horizontal="center" vertical="center" wrapText="1"/>
    </xf>
    <xf numFmtId="49" fontId="99" fillId="0" borderId="67" xfId="0" applyNumberFormat="1" applyFont="1" applyFill="1" applyBorder="1" applyAlignment="1">
      <alignment horizontal="center" vertical="center" wrapText="1"/>
    </xf>
    <xf numFmtId="49" fontId="99" fillId="0" borderId="38" xfId="0" applyNumberFormat="1" applyFont="1" applyFill="1" applyBorder="1" applyAlignment="1">
      <alignment horizontal="center" vertical="center"/>
    </xf>
    <xf numFmtId="0" fontId="99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 vertical="center" wrapText="1"/>
    </xf>
    <xf numFmtId="1" fontId="99" fillId="0" borderId="14" xfId="0" applyNumberFormat="1" applyFont="1" applyFill="1" applyBorder="1" applyAlignment="1">
      <alignment horizontal="center" vertical="center" wrapText="1"/>
    </xf>
    <xf numFmtId="190" fontId="99" fillId="0" borderId="14" xfId="0" applyNumberFormat="1" applyFont="1" applyFill="1" applyBorder="1" applyAlignment="1" applyProtection="1">
      <alignment vertical="center"/>
      <protection/>
    </xf>
    <xf numFmtId="49" fontId="99" fillId="0" borderId="80" xfId="0" applyNumberFormat="1" applyFont="1" applyFill="1" applyBorder="1" applyAlignment="1">
      <alignment horizontal="center" vertical="center"/>
    </xf>
    <xf numFmtId="49" fontId="99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2" fillId="0" borderId="18" xfId="0" applyNumberFormat="1" applyFont="1" applyFill="1" applyBorder="1" applyAlignment="1">
      <alignment horizontal="center" vertical="center" wrapText="1"/>
    </xf>
    <xf numFmtId="0" fontId="99" fillId="0" borderId="16" xfId="0" applyNumberFormat="1" applyFont="1" applyFill="1" applyBorder="1" applyAlignment="1" applyProtection="1">
      <alignment horizontal="center" vertical="center" wrapText="1"/>
      <protection/>
    </xf>
    <xf numFmtId="49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16" xfId="0" applyFont="1" applyFill="1" applyBorder="1" applyAlignment="1">
      <alignment horizontal="center" vertical="center" wrapText="1"/>
    </xf>
    <xf numFmtId="49" fontId="103" fillId="0" borderId="16" xfId="0" applyNumberFormat="1" applyFont="1" applyFill="1" applyBorder="1" applyAlignment="1">
      <alignment horizontal="center" vertical="center" wrapText="1"/>
    </xf>
    <xf numFmtId="194" fontId="103" fillId="0" borderId="16" xfId="0" applyNumberFormat="1" applyFont="1" applyFill="1" applyBorder="1" applyAlignment="1" applyProtection="1">
      <alignment horizontal="center" vertical="center" wrapText="1"/>
      <protection/>
    </xf>
    <xf numFmtId="192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16" xfId="0" applyFont="1" applyFill="1" applyBorder="1" applyAlignment="1">
      <alignment horizontal="center" vertical="center" wrapText="1"/>
    </xf>
    <xf numFmtId="49" fontId="99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2" fillId="0" borderId="14" xfId="0" applyNumberFormat="1" applyFont="1" applyFill="1" applyBorder="1" applyAlignment="1">
      <alignment horizontal="center" vertical="center"/>
    </xf>
    <xf numFmtId="190" fontId="102" fillId="0" borderId="10" xfId="0" applyNumberFormat="1" applyFont="1" applyFill="1" applyBorder="1" applyAlignment="1" applyProtection="1">
      <alignment vertical="center"/>
      <protection/>
    </xf>
    <xf numFmtId="190" fontId="104" fillId="0" borderId="0" xfId="0" applyNumberFormat="1" applyFont="1" applyFill="1" applyBorder="1" applyAlignment="1" applyProtection="1">
      <alignment vertical="center"/>
      <protection/>
    </xf>
    <xf numFmtId="190" fontId="102" fillId="0" borderId="0" xfId="0" applyNumberFormat="1" applyFont="1" applyFill="1" applyBorder="1" applyAlignment="1" applyProtection="1">
      <alignment horizontal="center" vertical="center"/>
      <protection/>
    </xf>
    <xf numFmtId="195" fontId="10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5" fillId="0" borderId="0" xfId="0" applyNumberFormat="1" applyFont="1" applyFill="1" applyBorder="1" applyAlignment="1">
      <alignment horizontal="center" vertical="center" wrapText="1"/>
    </xf>
    <xf numFmtId="192" fontId="102" fillId="0" borderId="0" xfId="0" applyNumberFormat="1" applyFont="1" applyFill="1" applyBorder="1" applyAlignment="1" applyProtection="1">
      <alignment vertical="center"/>
      <protection/>
    </xf>
    <xf numFmtId="0" fontId="102" fillId="0" borderId="12" xfId="0" applyFont="1" applyFill="1" applyBorder="1" applyAlignment="1">
      <alignment horizontal="center" vertical="center" wrapText="1"/>
    </xf>
    <xf numFmtId="0" fontId="99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9" fillId="0" borderId="34" xfId="0" applyNumberFormat="1" applyFont="1" applyFill="1" applyBorder="1" applyAlignment="1" applyProtection="1">
      <alignment vertical="center"/>
      <protection/>
    </xf>
    <xf numFmtId="0" fontId="99" fillId="0" borderId="34" xfId="0" applyNumberFormat="1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 wrapText="1"/>
    </xf>
    <xf numFmtId="0" fontId="99" fillId="0" borderId="85" xfId="0" applyFont="1" applyFill="1" applyBorder="1" applyAlignment="1">
      <alignment horizontal="center" vertical="center" wrapText="1"/>
    </xf>
    <xf numFmtId="49" fontId="99" fillId="0" borderId="71" xfId="0" applyNumberFormat="1" applyFont="1" applyFill="1" applyBorder="1" applyAlignment="1">
      <alignment horizontal="left" vertical="center" wrapText="1"/>
    </xf>
    <xf numFmtId="49" fontId="99" fillId="0" borderId="23" xfId="0" applyNumberFormat="1" applyFont="1" applyFill="1" applyBorder="1" applyAlignment="1">
      <alignment horizontal="center" vertical="center"/>
    </xf>
    <xf numFmtId="1" fontId="99" fillId="0" borderId="42" xfId="0" applyNumberFormat="1" applyFont="1" applyFill="1" applyBorder="1" applyAlignment="1">
      <alignment horizontal="center" vertical="center" wrapText="1"/>
    </xf>
    <xf numFmtId="1" fontId="99" fillId="0" borderId="88" xfId="0" applyNumberFormat="1" applyFont="1" applyFill="1" applyBorder="1" applyAlignment="1">
      <alignment horizontal="center" vertical="center"/>
    </xf>
    <xf numFmtId="1" fontId="99" fillId="0" borderId="40" xfId="0" applyNumberFormat="1" applyFont="1" applyFill="1" applyBorder="1" applyAlignment="1">
      <alignment horizontal="center" vertical="center" wrapText="1"/>
    </xf>
    <xf numFmtId="0" fontId="99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9" fillId="0" borderId="89" xfId="0" applyNumberFormat="1" applyFont="1" applyFill="1" applyBorder="1" applyAlignment="1" applyProtection="1">
      <alignment horizontal="center" vertical="center"/>
      <protection/>
    </xf>
    <xf numFmtId="49" fontId="99" fillId="0" borderId="48" xfId="0" applyNumberFormat="1" applyFont="1" applyFill="1" applyBorder="1" applyAlignment="1">
      <alignment horizontal="left" vertical="center" wrapText="1"/>
    </xf>
    <xf numFmtId="49" fontId="99" fillId="0" borderId="90" xfId="0" applyNumberFormat="1" applyFont="1" applyFill="1" applyBorder="1" applyAlignment="1">
      <alignment horizontal="center" vertical="center"/>
    </xf>
    <xf numFmtId="0" fontId="99" fillId="0" borderId="91" xfId="0" applyNumberFormat="1" applyFont="1" applyFill="1" applyBorder="1" applyAlignment="1">
      <alignment horizontal="center" vertical="center"/>
    </xf>
    <xf numFmtId="49" fontId="99" fillId="0" borderId="48" xfId="0" applyNumberFormat="1" applyFont="1" applyFill="1" applyBorder="1" applyAlignment="1">
      <alignment horizontal="center" vertical="center"/>
    </xf>
    <xf numFmtId="0" fontId="99" fillId="0" borderId="36" xfId="0" applyNumberFormat="1" applyFont="1" applyFill="1" applyBorder="1" applyAlignment="1">
      <alignment horizontal="center" vertical="center"/>
    </xf>
    <xf numFmtId="0" fontId="99" fillId="0" borderId="48" xfId="0" applyFont="1" applyFill="1" applyBorder="1" applyAlignment="1">
      <alignment horizontal="center" vertical="center" wrapText="1"/>
    </xf>
    <xf numFmtId="1" fontId="99" fillId="0" borderId="48" xfId="0" applyNumberFormat="1" applyFont="1" applyFill="1" applyBorder="1" applyAlignment="1">
      <alignment horizontal="center" vertical="center" wrapText="1"/>
    </xf>
    <xf numFmtId="0" fontId="99" fillId="0" borderId="92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7" xfId="0" applyNumberFormat="1" applyFont="1" applyFill="1" applyBorder="1" applyAlignment="1" applyProtection="1">
      <alignment horizontal="center" vertical="center"/>
      <protection/>
    </xf>
    <xf numFmtId="0" fontId="99" fillId="0" borderId="81" xfId="0" applyNumberFormat="1" applyFont="1" applyFill="1" applyBorder="1" applyAlignment="1" applyProtection="1">
      <alignment horizontal="center" vertical="center"/>
      <protection/>
    </xf>
    <xf numFmtId="0" fontId="99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9" fillId="0" borderId="26" xfId="0" applyNumberFormat="1" applyFont="1" applyFill="1" applyBorder="1" applyAlignment="1">
      <alignment horizontal="center" vertical="center" wrapText="1"/>
    </xf>
    <xf numFmtId="0" fontId="99" fillId="0" borderId="24" xfId="0" applyNumberFormat="1" applyFont="1" applyFill="1" applyBorder="1" applyAlignment="1">
      <alignment horizontal="center" vertical="center" wrapText="1"/>
    </xf>
    <xf numFmtId="0" fontId="99" fillId="0" borderId="25" xfId="0" applyNumberFormat="1" applyFont="1" applyFill="1" applyBorder="1" applyAlignment="1">
      <alignment horizontal="center" vertical="center" wrapText="1"/>
    </xf>
    <xf numFmtId="0" fontId="99" fillId="0" borderId="27" xfId="0" applyNumberFormat="1" applyFont="1" applyFill="1" applyBorder="1" applyAlignment="1">
      <alignment horizontal="center" vertical="center" wrapText="1"/>
    </xf>
    <xf numFmtId="49" fontId="99" fillId="0" borderId="27" xfId="0" applyNumberFormat="1" applyFont="1" applyFill="1" applyBorder="1" applyAlignment="1">
      <alignment horizontal="center" vertical="center" wrapText="1"/>
    </xf>
    <xf numFmtId="49" fontId="99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0" fontId="99" fillId="0" borderId="38" xfId="0" applyFont="1" applyFill="1" applyBorder="1" applyAlignment="1">
      <alignment horizontal="center" vertical="center" wrapText="1"/>
    </xf>
    <xf numFmtId="49" fontId="99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9" fillId="0" borderId="53" xfId="0" applyNumberFormat="1" applyFont="1" applyFill="1" applyBorder="1" applyAlignment="1">
      <alignment horizontal="center" vertical="center"/>
    </xf>
    <xf numFmtId="1" fontId="99" fillId="0" borderId="52" xfId="0" applyNumberFormat="1" applyFont="1" applyFill="1" applyBorder="1" applyAlignment="1">
      <alignment horizontal="center" vertical="center"/>
    </xf>
    <xf numFmtId="0" fontId="99" fillId="0" borderId="93" xfId="0" applyFont="1" applyFill="1" applyBorder="1" applyAlignment="1">
      <alignment horizontal="center" vertical="center" wrapText="1"/>
    </xf>
    <xf numFmtId="0" fontId="99" fillId="0" borderId="94" xfId="0" applyFont="1" applyFill="1" applyBorder="1" applyAlignment="1">
      <alignment horizontal="center" vertical="center" wrapText="1"/>
    </xf>
    <xf numFmtId="0" fontId="99" fillId="0" borderId="53" xfId="0" applyNumberFormat="1" applyFont="1" applyFill="1" applyBorder="1" applyAlignment="1">
      <alignment horizontal="center" vertical="center" wrapText="1"/>
    </xf>
    <xf numFmtId="0" fontId="99" fillId="0" borderId="53" xfId="0" applyNumberFormat="1" applyFont="1" applyFill="1" applyBorder="1" applyAlignment="1" applyProtection="1">
      <alignment horizontal="center" vertical="center"/>
      <protection/>
    </xf>
    <xf numFmtId="0" fontId="99" fillId="0" borderId="87" xfId="0" applyFont="1" applyFill="1" applyBorder="1" applyAlignment="1">
      <alignment horizontal="center" vertical="center" wrapText="1"/>
    </xf>
    <xf numFmtId="0" fontId="99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9" fillId="0" borderId="19" xfId="0" applyNumberFormat="1" applyFont="1" applyFill="1" applyBorder="1" applyAlignment="1">
      <alignment horizontal="center" vertical="center" wrapText="1"/>
    </xf>
    <xf numFmtId="0" fontId="99" fillId="0" borderId="38" xfId="0" applyNumberFormat="1" applyFont="1" applyFill="1" applyBorder="1" applyAlignment="1">
      <alignment horizontal="center" vertical="center" wrapText="1"/>
    </xf>
    <xf numFmtId="0" fontId="99" fillId="0" borderId="42" xfId="0" applyNumberFormat="1" applyFont="1" applyFill="1" applyBorder="1" applyAlignment="1">
      <alignment horizontal="center" vertical="center" wrapText="1"/>
    </xf>
    <xf numFmtId="0" fontId="99" fillId="0" borderId="73" xfId="0" applyNumberFormat="1" applyFont="1" applyFill="1" applyBorder="1" applyAlignment="1">
      <alignment horizontal="center" vertical="center" wrapText="1"/>
    </xf>
    <xf numFmtId="0" fontId="99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9" fillId="0" borderId="51" xfId="0" applyNumberFormat="1" applyFont="1" applyFill="1" applyBorder="1" applyAlignment="1">
      <alignment horizontal="left" vertical="center" wrapText="1"/>
    </xf>
    <xf numFmtId="49" fontId="99" fillId="0" borderId="96" xfId="0" applyNumberFormat="1" applyFont="1" applyFill="1" applyBorder="1" applyAlignment="1">
      <alignment horizontal="left" vertical="center" wrapText="1"/>
    </xf>
    <xf numFmtId="49" fontId="99" fillId="0" borderId="83" xfId="0" applyNumberFormat="1" applyFont="1" applyFill="1" applyBorder="1" applyAlignment="1">
      <alignment horizontal="center" vertical="center"/>
    </xf>
    <xf numFmtId="49" fontId="99" fillId="0" borderId="73" xfId="0" applyNumberFormat="1" applyFont="1" applyFill="1" applyBorder="1" applyAlignment="1">
      <alignment horizontal="left" vertical="center" wrapText="1"/>
    </xf>
    <xf numFmtId="49" fontId="99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6" fillId="0" borderId="98" xfId="0" applyNumberFormat="1" applyFont="1" applyFill="1" applyBorder="1" applyAlignment="1">
      <alignment horizontal="left" vertical="center" wrapText="1"/>
    </xf>
    <xf numFmtId="49" fontId="103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7" fillId="0" borderId="48" xfId="0" applyNumberFormat="1" applyFont="1" applyFill="1" applyBorder="1" applyAlignment="1" applyProtection="1">
      <alignment horizontal="center" vertical="center"/>
      <protection/>
    </xf>
    <xf numFmtId="192" fontId="103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3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1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9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1" fillId="0" borderId="33" xfId="0" applyNumberFormat="1" applyFont="1" applyFill="1" applyBorder="1" applyAlignment="1">
      <alignment horizontal="center" vertical="center"/>
    </xf>
    <xf numFmtId="0" fontId="101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8" fillId="0" borderId="0" xfId="0" applyNumberFormat="1" applyFont="1" applyFill="1" applyBorder="1" applyAlignment="1" applyProtection="1">
      <alignment horizontal="center" vertical="center"/>
      <protection/>
    </xf>
    <xf numFmtId="49" fontId="99" fillId="0" borderId="81" xfId="0" applyNumberFormat="1" applyFont="1" applyFill="1" applyBorder="1" applyAlignment="1">
      <alignment horizontal="center" vertical="center" wrapText="1"/>
    </xf>
    <xf numFmtId="49" fontId="99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99" fillId="0" borderId="16" xfId="0" applyNumberFormat="1" applyFont="1" applyFill="1" applyBorder="1" applyAlignment="1" applyProtection="1">
      <alignment vertical="center" wrapText="1"/>
      <protection/>
    </xf>
    <xf numFmtId="0" fontId="102" fillId="0" borderId="10" xfId="0" applyNumberFormat="1" applyFont="1" applyFill="1" applyBorder="1" applyAlignment="1" applyProtection="1">
      <alignment horizontal="center" vertical="center"/>
      <protection/>
    </xf>
    <xf numFmtId="192" fontId="102" fillId="0" borderId="10" xfId="0" applyNumberFormat="1" applyFont="1" applyFill="1" applyBorder="1" applyAlignment="1" applyProtection="1">
      <alignment horizontal="center" vertical="center"/>
      <protection/>
    </xf>
    <xf numFmtId="0" fontId="102" fillId="0" borderId="33" xfId="0" applyNumberFormat="1" applyFont="1" applyFill="1" applyBorder="1" applyAlignment="1" applyProtection="1">
      <alignment horizontal="center"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195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24" xfId="0" applyNumberFormat="1" applyFont="1" applyFill="1" applyBorder="1" applyAlignment="1" applyProtection="1">
      <alignment horizontal="center" vertical="center"/>
      <protection/>
    </xf>
    <xf numFmtId="0" fontId="102" fillId="0" borderId="10" xfId="0" applyNumberFormat="1" applyFont="1" applyFill="1" applyBorder="1" applyAlignment="1">
      <alignment horizontal="center" vertical="center"/>
    </xf>
    <xf numFmtId="1" fontId="102" fillId="0" borderId="10" xfId="0" applyNumberFormat="1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/>
    </xf>
    <xf numFmtId="0" fontId="102" fillId="0" borderId="53" xfId="0" applyNumberFormat="1" applyFont="1" applyFill="1" applyBorder="1" applyAlignment="1" applyProtection="1">
      <alignment horizontal="center" vertical="center"/>
      <protection/>
    </xf>
    <xf numFmtId="0" fontId="102" fillId="0" borderId="41" xfId="0" applyNumberFormat="1" applyFont="1" applyFill="1" applyBorder="1" applyAlignment="1">
      <alignment horizontal="center" vertical="center" wrapText="1"/>
    </xf>
    <xf numFmtId="0" fontId="102" fillId="0" borderId="41" xfId="0" applyNumberFormat="1" applyFont="1" applyFill="1" applyBorder="1" applyAlignment="1">
      <alignment horizontal="center" vertical="center"/>
    </xf>
    <xf numFmtId="0" fontId="102" fillId="0" borderId="38" xfId="0" applyNumberFormat="1" applyFont="1" applyFill="1" applyBorder="1" applyAlignment="1">
      <alignment horizontal="center" vertical="center" wrapText="1"/>
    </xf>
    <xf numFmtId="0" fontId="102" fillId="0" borderId="21" xfId="0" applyNumberFormat="1" applyFont="1" applyFill="1" applyBorder="1" applyAlignment="1">
      <alignment horizontal="center" vertical="center" wrapText="1"/>
    </xf>
    <xf numFmtId="1" fontId="102" fillId="0" borderId="12" xfId="0" applyNumberFormat="1" applyFont="1" applyFill="1" applyBorder="1" applyAlignment="1">
      <alignment horizontal="center" vertical="center"/>
    </xf>
    <xf numFmtId="0" fontId="102" fillId="0" borderId="12" xfId="0" applyNumberFormat="1" applyFont="1" applyFill="1" applyBorder="1" applyAlignment="1">
      <alignment horizontal="center" vertical="center"/>
    </xf>
    <xf numFmtId="192" fontId="104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3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3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3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04" fillId="34" borderId="16" xfId="58" applyNumberFormat="1" applyFont="1" applyFill="1" applyBorder="1" applyAlignment="1" applyProtection="1">
      <alignment horizontal="center" vertical="center"/>
      <protection/>
    </xf>
    <xf numFmtId="0" fontId="104" fillId="34" borderId="48" xfId="58" applyNumberFormat="1" applyFont="1" applyFill="1" applyBorder="1" applyAlignment="1" applyProtection="1">
      <alignment horizontal="left" vertical="center" wrapText="1"/>
      <protection/>
    </xf>
    <xf numFmtId="0" fontId="109" fillId="34" borderId="16" xfId="58" applyNumberFormat="1" applyFont="1" applyFill="1" applyBorder="1" applyAlignment="1" applyProtection="1">
      <alignment horizontal="center" vertical="center"/>
      <protection/>
    </xf>
    <xf numFmtId="203" fontId="104" fillId="34" borderId="16" xfId="58" applyNumberFormat="1" applyFont="1" applyFill="1" applyBorder="1" applyAlignment="1" applyProtection="1">
      <alignment horizontal="center" vertical="center"/>
      <protection/>
    </xf>
    <xf numFmtId="0" fontId="110" fillId="34" borderId="16" xfId="0" applyFont="1" applyFill="1" applyBorder="1" applyAlignment="1">
      <alignment horizontal="center"/>
    </xf>
    <xf numFmtId="0" fontId="104" fillId="34" borderId="16" xfId="0" applyFont="1" applyFill="1" applyBorder="1" applyAlignment="1">
      <alignment horizontal="center"/>
    </xf>
    <xf numFmtId="0" fontId="104" fillId="34" borderId="16" xfId="58" applyFont="1" applyFill="1" applyBorder="1" applyAlignment="1">
      <alignment horizontal="center" vertical="center" wrapText="1"/>
      <protection/>
    </xf>
    <xf numFmtId="49" fontId="111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04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4" fillId="34" borderId="127" xfId="58" applyNumberFormat="1" applyFont="1" applyFill="1" applyBorder="1" applyAlignment="1" applyProtection="1">
      <alignment horizontal="left" vertical="center"/>
      <protection/>
    </xf>
    <xf numFmtId="0" fontId="104" fillId="34" borderId="106" xfId="0" applyFont="1" applyFill="1" applyBorder="1" applyAlignment="1">
      <alignment/>
    </xf>
    <xf numFmtId="0" fontId="104" fillId="34" borderId="106" xfId="0" applyFont="1" applyFill="1" applyBorder="1" applyAlignment="1">
      <alignment horizontal="center"/>
    </xf>
    <xf numFmtId="0" fontId="104" fillId="34" borderId="102" xfId="0" applyFont="1" applyFill="1" applyBorder="1" applyAlignment="1">
      <alignment horizontal="center"/>
    </xf>
    <xf numFmtId="0" fontId="104" fillId="34" borderId="101" xfId="0" applyFont="1" applyFill="1" applyBorder="1" applyAlignment="1">
      <alignment/>
    </xf>
    <xf numFmtId="0" fontId="104" fillId="34" borderId="132" xfId="0" applyFont="1" applyFill="1" applyBorder="1" applyAlignment="1">
      <alignment horizontal="center"/>
    </xf>
    <xf numFmtId="0" fontId="104" fillId="34" borderId="132" xfId="0" applyFont="1" applyFill="1" applyBorder="1" applyAlignment="1">
      <alignment/>
    </xf>
    <xf numFmtId="0" fontId="104" fillId="34" borderId="102" xfId="0" applyFont="1" applyFill="1" applyBorder="1" applyAlignment="1">
      <alignment/>
    </xf>
    <xf numFmtId="49" fontId="104" fillId="34" borderId="117" xfId="0" applyNumberFormat="1" applyFont="1" applyFill="1" applyBorder="1" applyAlignment="1" applyProtection="1">
      <alignment horizontal="center" vertical="center"/>
      <protection/>
    </xf>
    <xf numFmtId="49" fontId="104" fillId="34" borderId="127" xfId="58" applyNumberFormat="1" applyFont="1" applyFill="1" applyBorder="1" applyAlignment="1">
      <alignment vertical="center" wrapText="1"/>
      <protection/>
    </xf>
    <xf numFmtId="0" fontId="104" fillId="34" borderId="106" xfId="0" applyFont="1" applyFill="1" applyBorder="1" applyAlignment="1">
      <alignment horizontal="center" wrapText="1"/>
    </xf>
    <xf numFmtId="0" fontId="112" fillId="34" borderId="101" xfId="0" applyFont="1" applyFill="1" applyBorder="1" applyAlignment="1">
      <alignment horizontal="center"/>
    </xf>
    <xf numFmtId="0" fontId="104" fillId="34" borderId="132" xfId="0" applyFont="1" applyFill="1" applyBorder="1" applyAlignment="1">
      <alignment horizontal="center" wrapText="1"/>
    </xf>
    <xf numFmtId="0" fontId="104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4" fillId="34" borderId="16" xfId="58" applyNumberFormat="1" applyFont="1" applyFill="1" applyBorder="1" applyAlignment="1">
      <alignment horizontal="left" vertical="center" wrapText="1"/>
      <protection/>
    </xf>
    <xf numFmtId="0" fontId="104" fillId="34" borderId="16" xfId="0" applyFont="1" applyFill="1" applyBorder="1" applyAlignment="1">
      <alignment horizontal="center" wrapText="1"/>
    </xf>
    <xf numFmtId="0" fontId="109" fillId="34" borderId="16" xfId="0" applyFont="1" applyFill="1" applyBorder="1" applyAlignment="1">
      <alignment horizontal="center"/>
    </xf>
    <xf numFmtId="0" fontId="104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4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4" fillId="34" borderId="128" xfId="0" applyFont="1" applyFill="1" applyBorder="1" applyAlignment="1">
      <alignment horizontal="center"/>
    </xf>
    <xf numFmtId="49" fontId="99" fillId="0" borderId="94" xfId="0" applyNumberFormat="1" applyFont="1" applyFill="1" applyBorder="1" applyAlignment="1">
      <alignment horizontal="center" vertical="center" wrapText="1"/>
    </xf>
    <xf numFmtId="49" fontId="99" fillId="0" borderId="17" xfId="0" applyNumberFormat="1" applyFont="1" applyFill="1" applyBorder="1" applyAlignment="1">
      <alignment horizontal="left" vertical="center" wrapText="1"/>
    </xf>
    <xf numFmtId="0" fontId="102" fillId="0" borderId="23" xfId="0" applyNumberFormat="1" applyFont="1" applyFill="1" applyBorder="1" applyAlignment="1">
      <alignment horizontal="center" vertical="center"/>
    </xf>
    <xf numFmtId="1" fontId="99" fillId="0" borderId="23" xfId="0" applyNumberFormat="1" applyFont="1" applyFill="1" applyBorder="1" applyAlignment="1">
      <alignment horizontal="center" vertical="center" wrapText="1"/>
    </xf>
    <xf numFmtId="0" fontId="99" fillId="0" borderId="78" xfId="0" applyFont="1" applyFill="1" applyBorder="1" applyAlignment="1">
      <alignment horizontal="center" vertical="center" wrapText="1"/>
    </xf>
    <xf numFmtId="0" fontId="99" fillId="0" borderId="52" xfId="0" applyNumberFormat="1" applyFont="1" applyFill="1" applyBorder="1" applyAlignment="1">
      <alignment horizontal="center" vertical="center" wrapText="1"/>
    </xf>
    <xf numFmtId="0" fontId="99" fillId="0" borderId="93" xfId="0" applyNumberFormat="1" applyFont="1" applyFill="1" applyBorder="1" applyAlignment="1">
      <alignment horizontal="center" vertical="center" wrapText="1"/>
    </xf>
    <xf numFmtId="0" fontId="113" fillId="0" borderId="16" xfId="0" applyNumberFormat="1" applyFont="1" applyFill="1" applyBorder="1" applyAlignment="1" applyProtection="1">
      <alignment horizontal="center" vertical="center"/>
      <protection/>
    </xf>
    <xf numFmtId="0" fontId="113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2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4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5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3" fillId="0" borderId="112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5" fillId="0" borderId="0" xfId="0" applyNumberFormat="1" applyFont="1" applyFill="1" applyBorder="1" applyAlignment="1" applyProtection="1">
      <alignment vertical="center"/>
      <protection/>
    </xf>
    <xf numFmtId="0" fontId="115" fillId="0" borderId="52" xfId="0" applyFont="1" applyFill="1" applyBorder="1" applyAlignment="1">
      <alignment horizontal="center" vertical="center" wrapText="1"/>
    </xf>
    <xf numFmtId="0" fontId="115" fillId="0" borderId="51" xfId="0" applyFont="1" applyFill="1" applyBorder="1" applyAlignment="1">
      <alignment/>
    </xf>
    <xf numFmtId="0" fontId="115" fillId="0" borderId="51" xfId="0" applyFont="1" applyFill="1" applyBorder="1" applyAlignment="1">
      <alignment horizontal="center" wrapText="1"/>
    </xf>
    <xf numFmtId="0" fontId="115" fillId="0" borderId="51" xfId="0" applyFont="1" applyFill="1" applyBorder="1" applyAlignment="1">
      <alignment horizontal="center" vertical="center" wrapText="1"/>
    </xf>
    <xf numFmtId="190" fontId="115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6" fillId="0" borderId="0" xfId="0" applyNumberFormat="1" applyFont="1" applyFill="1" applyBorder="1" applyAlignment="1">
      <alignment vertical="center" wrapText="1"/>
    </xf>
    <xf numFmtId="49" fontId="1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4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4" fillId="0" borderId="42" xfId="0" applyNumberFormat="1" applyFont="1" applyFill="1" applyBorder="1" applyAlignment="1">
      <alignment horizontal="center" vertical="center" wrapText="1"/>
    </xf>
    <xf numFmtId="0" fontId="114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2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7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5" fillId="0" borderId="117" xfId="0" applyNumberFormat="1" applyFont="1" applyFill="1" applyBorder="1" applyAlignment="1" applyProtection="1">
      <alignment horizontal="center" vertical="center"/>
      <protection/>
    </xf>
    <xf numFmtId="192" fontId="105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2" fillId="0" borderId="18" xfId="0" applyNumberFormat="1" applyFont="1" applyFill="1" applyBorder="1" applyAlignment="1">
      <alignment horizontal="left" vertical="center" wrapText="1"/>
    </xf>
    <xf numFmtId="0" fontId="102" fillId="0" borderId="20" xfId="0" applyFont="1" applyFill="1" applyBorder="1" applyAlignment="1">
      <alignment horizontal="center" vertical="center" wrapText="1"/>
    </xf>
    <xf numFmtId="191" fontId="102" fillId="0" borderId="41" xfId="0" applyNumberFormat="1" applyFont="1" applyFill="1" applyBorder="1" applyAlignment="1" applyProtection="1">
      <alignment horizontal="center" vertical="center"/>
      <protection/>
    </xf>
    <xf numFmtId="192" fontId="102" fillId="0" borderId="157" xfId="0" applyNumberFormat="1" applyFont="1" applyFill="1" applyBorder="1" applyAlignment="1" applyProtection="1">
      <alignment horizontal="center" vertical="center"/>
      <protection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192" fontId="102" fillId="0" borderId="16" xfId="0" applyNumberFormat="1" applyFont="1" applyFill="1" applyBorder="1" applyAlignment="1">
      <alignment horizontal="center" vertical="center" wrapText="1"/>
    </xf>
    <xf numFmtId="0" fontId="102" fillId="0" borderId="45" xfId="0" applyFont="1" applyFill="1" applyBorder="1" applyAlignment="1">
      <alignment horizontal="center" vertical="center" wrapText="1"/>
    </xf>
    <xf numFmtId="49" fontId="102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8" fillId="6" borderId="39" xfId="0" applyNumberFormat="1" applyFont="1" applyFill="1" applyBorder="1" applyAlignment="1">
      <alignment horizontal="center"/>
    </xf>
    <xf numFmtId="2" fontId="118" fillId="6" borderId="80" xfId="0" applyNumberFormat="1" applyFont="1" applyFill="1" applyBorder="1" applyAlignment="1">
      <alignment horizontal="center"/>
    </xf>
    <xf numFmtId="4" fontId="118" fillId="6" borderId="39" xfId="0" applyNumberFormat="1" applyFont="1" applyFill="1" applyBorder="1" applyAlignment="1">
      <alignment horizontal="center"/>
    </xf>
    <xf numFmtId="49" fontId="119" fillId="0" borderId="0" xfId="0" applyNumberFormat="1" applyFont="1" applyFill="1" applyBorder="1" applyAlignment="1">
      <alignment horizontal="center" vertical="center" wrapText="1"/>
    </xf>
    <xf numFmtId="49" fontId="114" fillId="0" borderId="65" xfId="0" applyNumberFormat="1" applyFont="1" applyFill="1" applyBorder="1" applyAlignment="1">
      <alignment horizontal="left" vertical="center" wrapText="1"/>
    </xf>
    <xf numFmtId="49" fontId="114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6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8" applyNumberFormat="1" applyFont="1" applyFill="1" applyBorder="1" applyAlignment="1">
      <alignment vertical="center" wrapText="1"/>
      <protection/>
    </xf>
    <xf numFmtId="0" fontId="12" fillId="0" borderId="27" xfId="58" applyNumberFormat="1" applyFont="1" applyFill="1" applyBorder="1" applyAlignment="1" applyProtection="1">
      <alignment horizontal="center" vertical="center"/>
      <protection/>
    </xf>
    <xf numFmtId="0" fontId="3" fillId="0" borderId="16" xfId="58" applyNumberFormat="1" applyFont="1" applyFill="1" applyBorder="1" applyAlignment="1" applyProtection="1">
      <alignment horizontal="center" vertical="center"/>
      <protection/>
    </xf>
    <xf numFmtId="0" fontId="12" fillId="0" borderId="39" xfId="58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51" xfId="58" applyFont="1" applyFill="1" applyBorder="1" applyAlignment="1">
      <alignment horizontal="center" vertical="center" wrapText="1"/>
      <protection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49" fontId="3" fillId="0" borderId="127" xfId="0" applyNumberFormat="1" applyFont="1" applyFill="1" applyBorder="1" applyAlignment="1">
      <alignment horizontal="left" vertical="center" wrapText="1"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102" fillId="0" borderId="19" xfId="0" applyNumberFormat="1" applyFont="1" applyFill="1" applyBorder="1" applyAlignment="1">
      <alignment horizontal="left" vertical="center" wrapText="1"/>
    </xf>
    <xf numFmtId="49" fontId="102" fillId="0" borderId="119" xfId="0" applyNumberFormat="1" applyFont="1" applyFill="1" applyBorder="1" applyAlignment="1">
      <alignment horizontal="left" vertical="center" wrapText="1"/>
    </xf>
    <xf numFmtId="49" fontId="102" fillId="0" borderId="4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/>
    </xf>
    <xf numFmtId="0" fontId="3" fillId="0" borderId="136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>
      <alignment horizontal="left" vertical="center" wrapText="1"/>
    </xf>
    <xf numFmtId="191" fontId="3" fillId="0" borderId="94" xfId="0" applyNumberFormat="1" applyFont="1" applyFill="1" applyBorder="1" applyAlignment="1" applyProtection="1">
      <alignment horizontal="center" vertical="center"/>
      <protection/>
    </xf>
    <xf numFmtId="191" fontId="3" fillId="0" borderId="93" xfId="0" applyNumberFormat="1" applyFont="1" applyFill="1" applyBorder="1" applyAlignment="1" applyProtection="1">
      <alignment horizontal="center" vertical="center"/>
      <protection/>
    </xf>
    <xf numFmtId="191" fontId="3" fillId="0" borderId="52" xfId="0" applyNumberFormat="1" applyFont="1" applyFill="1" applyBorder="1" applyAlignment="1" applyProtection="1">
      <alignment horizontal="center" vertical="center"/>
      <protection/>
    </xf>
    <xf numFmtId="191" fontId="3" fillId="0" borderId="80" xfId="0" applyNumberFormat="1" applyFont="1" applyFill="1" applyBorder="1" applyAlignment="1" applyProtection="1">
      <alignment horizontal="center" vertical="center"/>
      <protection/>
    </xf>
    <xf numFmtId="191" fontId="3" fillId="0" borderId="51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 applyProtection="1">
      <alignment horizontal="center" vertical="center"/>
      <protection/>
    </xf>
    <xf numFmtId="191" fontId="12" fillId="0" borderId="93" xfId="0" applyNumberFormat="1" applyFont="1" applyFill="1" applyBorder="1" applyAlignment="1" applyProtection="1">
      <alignment horizontal="center" vertical="center"/>
      <protection/>
    </xf>
    <xf numFmtId="201" fontId="3" fillId="0" borderId="16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201" fontId="3" fillId="0" borderId="53" xfId="0" applyNumberFormat="1" applyFont="1" applyFill="1" applyBorder="1" applyAlignment="1" applyProtection="1">
      <alignment vertical="center"/>
      <protection/>
    </xf>
    <xf numFmtId="0" fontId="3" fillId="0" borderId="93" xfId="0" applyFont="1" applyFill="1" applyBorder="1" applyAlignment="1">
      <alignment horizontal="center" vertical="center"/>
    </xf>
    <xf numFmtId="203" fontId="3" fillId="0" borderId="126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>
      <alignment horizontal="center" vertical="center" wrapText="1"/>
    </xf>
    <xf numFmtId="190" fontId="3" fillId="0" borderId="94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49" fontId="3" fillId="0" borderId="180" xfId="0" applyNumberFormat="1" applyFont="1" applyFill="1" applyBorder="1" applyAlignment="1">
      <alignment horizontal="center" vertical="center"/>
    </xf>
    <xf numFmtId="0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81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107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192" fontId="3" fillId="0" borderId="16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49" fontId="102" fillId="0" borderId="13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49" fontId="102" fillId="0" borderId="50" xfId="0" applyNumberFormat="1" applyFont="1" applyFill="1" applyBorder="1" applyAlignment="1">
      <alignment horizontal="left" vertical="center" wrapText="1"/>
    </xf>
    <xf numFmtId="49" fontId="102" fillId="0" borderId="39" xfId="0" applyNumberFormat="1" applyFont="1" applyFill="1" applyBorder="1" applyAlignment="1">
      <alignment horizontal="left" vertical="center" wrapText="1"/>
    </xf>
    <xf numFmtId="1" fontId="102" fillId="0" borderId="50" xfId="0" applyNumberFormat="1" applyFont="1" applyFill="1" applyBorder="1" applyAlignment="1">
      <alignment horizontal="left" vertical="center" wrapText="1"/>
    </xf>
    <xf numFmtId="1" fontId="102" fillId="0" borderId="39" xfId="0" applyNumberFormat="1" applyFont="1" applyFill="1" applyBorder="1" applyAlignment="1">
      <alignment horizontal="left" vertical="center" wrapText="1"/>
    </xf>
    <xf numFmtId="49" fontId="120" fillId="0" borderId="110" xfId="0" applyNumberFormat="1" applyFont="1" applyFill="1" applyBorder="1" applyAlignment="1">
      <alignment horizontal="left" vertical="center" wrapText="1"/>
    </xf>
    <xf numFmtId="49" fontId="120" fillId="0" borderId="111" xfId="0" applyNumberFormat="1" applyFont="1" applyFill="1" applyBorder="1" applyAlignment="1">
      <alignment horizontal="left" vertical="center" wrapText="1"/>
    </xf>
    <xf numFmtId="49" fontId="120" fillId="0" borderId="11" xfId="0" applyNumberFormat="1" applyFont="1" applyFill="1" applyBorder="1" applyAlignment="1">
      <alignment horizontal="left" vertical="center" wrapText="1"/>
    </xf>
    <xf numFmtId="49" fontId="120" fillId="0" borderId="80" xfId="0" applyNumberFormat="1" applyFont="1" applyFill="1" applyBorder="1" applyAlignment="1">
      <alignment horizontal="left" vertical="center" wrapText="1"/>
    </xf>
    <xf numFmtId="0" fontId="120" fillId="0" borderId="39" xfId="0" applyFont="1" applyFill="1" applyBorder="1" applyAlignment="1">
      <alignment horizontal="left" vertical="center" wrapText="1"/>
    </xf>
    <xf numFmtId="49" fontId="120" fillId="0" borderId="83" xfId="0" applyNumberFormat="1" applyFont="1" applyFill="1" applyBorder="1" applyAlignment="1">
      <alignment horizontal="left" vertical="center" wrapText="1"/>
    </xf>
    <xf numFmtId="49" fontId="120" fillId="0" borderId="136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1" fontId="3" fillId="0" borderId="38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90" fontId="11" fillId="0" borderId="25" xfId="0" applyNumberFormat="1" applyFont="1" applyFill="1" applyBorder="1" applyAlignment="1" applyProtection="1">
      <alignment horizontal="center" vertical="center"/>
      <protection/>
    </xf>
    <xf numFmtId="190" fontId="11" fillId="0" borderId="67" xfId="0" applyNumberFormat="1" applyFont="1" applyFill="1" applyBorder="1" applyAlignment="1" applyProtection="1">
      <alignment horizontal="center" vertical="center"/>
      <protection/>
    </xf>
    <xf numFmtId="19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192" fontId="3" fillId="0" borderId="111" xfId="0" applyNumberFormat="1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192" fontId="3" fillId="0" borderId="83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120" fillId="0" borderId="8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192" fontId="3" fillId="0" borderId="79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 wrapText="1"/>
    </xf>
    <xf numFmtId="49" fontId="120" fillId="0" borderId="19" xfId="0" applyNumberFormat="1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49" fontId="12" fillId="0" borderId="148" xfId="0" applyNumberFormat="1" applyFont="1" applyFill="1" applyBorder="1" applyAlignment="1">
      <alignment horizontal="left" vertical="center" wrapText="1"/>
    </xf>
    <xf numFmtId="192" fontId="3" fillId="0" borderId="182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91" fontId="3" fillId="0" borderId="49" xfId="0" applyNumberFormat="1" applyFont="1" applyFill="1" applyBorder="1" applyAlignment="1" applyProtection="1">
      <alignment horizontal="center" vertical="center"/>
      <protection/>
    </xf>
    <xf numFmtId="192" fontId="3" fillId="0" borderId="52" xfId="0" applyNumberFormat="1" applyFont="1" applyFill="1" applyBorder="1" applyAlignment="1">
      <alignment horizontal="center" vertical="center" wrapText="1"/>
    </xf>
    <xf numFmtId="192" fontId="3" fillId="0" borderId="51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140" xfId="0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1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center" vertical="center" wrapText="1"/>
      <protection/>
    </xf>
    <xf numFmtId="49" fontId="12" fillId="0" borderId="65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190" fontId="3" fillId="0" borderId="154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192" fontId="4" fillId="0" borderId="137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1" fontId="4" fillId="0" borderId="162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91" fontId="3" fillId="0" borderId="88" xfId="0" applyNumberFormat="1" applyFont="1" applyFill="1" applyBorder="1" applyAlignment="1" applyProtection="1">
      <alignment horizontal="center" vertical="center"/>
      <protection/>
    </xf>
    <xf numFmtId="191" fontId="3" fillId="0" borderId="149" xfId="0" applyNumberFormat="1" applyFont="1" applyFill="1" applyBorder="1" applyAlignment="1" applyProtection="1">
      <alignment horizontal="center" vertical="center" wrapText="1"/>
      <protection/>
    </xf>
    <xf numFmtId="191" fontId="3" fillId="0" borderId="148" xfId="0" applyNumberFormat="1" applyFont="1" applyFill="1" applyBorder="1" applyAlignment="1" applyProtection="1">
      <alignment horizontal="center" vertical="center" wrapText="1"/>
      <protection/>
    </xf>
    <xf numFmtId="201" fontId="3" fillId="0" borderId="42" xfId="0" applyNumberFormat="1" applyFont="1" applyFill="1" applyBorder="1" applyAlignment="1" applyProtection="1">
      <alignment vertical="center"/>
      <protection/>
    </xf>
    <xf numFmtId="0" fontId="3" fillId="0" borderId="84" xfId="0" applyFont="1" applyFill="1" applyBorder="1" applyAlignment="1">
      <alignment horizontal="center" vertical="center"/>
    </xf>
    <xf numFmtId="203" fontId="3" fillId="0" borderId="121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183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" fontId="4" fillId="0" borderId="142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201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/>
    </xf>
    <xf numFmtId="203" fontId="4" fillId="0" borderId="131" xfId="0" applyNumberFormat="1" applyFont="1" applyFill="1" applyBorder="1" applyAlignment="1" applyProtection="1">
      <alignment horizontal="center" vertical="center"/>
      <protection/>
    </xf>
    <xf numFmtId="192" fontId="3" fillId="0" borderId="135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2" fontId="4" fillId="0" borderId="132" xfId="0" applyNumberFormat="1" applyFont="1" applyFill="1" applyBorder="1" applyAlignment="1">
      <alignment horizontal="center" vertical="center"/>
    </xf>
    <xf numFmtId="1" fontId="4" fillId="0" borderId="14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13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84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vertical="center" wrapText="1"/>
    </xf>
    <xf numFmtId="190" fontId="11" fillId="0" borderId="21" xfId="0" applyNumberFormat="1" applyFont="1" applyFill="1" applyBorder="1" applyAlignment="1" applyProtection="1">
      <alignment horizontal="center" vertical="center"/>
      <protection/>
    </xf>
    <xf numFmtId="190" fontId="11" fillId="0" borderId="154" xfId="0" applyNumberFormat="1" applyFont="1" applyFill="1" applyBorder="1" applyAlignment="1" applyProtection="1">
      <alignment horizontal="center" vertical="center"/>
      <protection/>
    </xf>
    <xf numFmtId="192" fontId="3" fillId="0" borderId="134" xfId="0" applyNumberFormat="1" applyFont="1" applyFill="1" applyBorder="1" applyAlignment="1" applyProtection="1">
      <alignment horizontal="center" vertical="center"/>
      <protection/>
    </xf>
    <xf numFmtId="0" fontId="3" fillId="0" borderId="142" xfId="0" applyFont="1" applyFill="1" applyBorder="1" applyAlignment="1">
      <alignment vertical="center" wrapText="1"/>
    </xf>
    <xf numFmtId="0" fontId="3" fillId="0" borderId="154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13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1" xfId="0" applyFont="1" applyFill="1" applyBorder="1" applyAlignment="1">
      <alignment horizontal="center"/>
    </xf>
    <xf numFmtId="190" fontId="11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/>
    </xf>
    <xf numFmtId="0" fontId="3" fillId="37" borderId="64" xfId="0" applyNumberFormat="1" applyFont="1" applyFill="1" applyBorder="1" applyAlignment="1">
      <alignment horizontal="center" vertical="center" wrapText="1"/>
    </xf>
    <xf numFmtId="0" fontId="3" fillId="37" borderId="20" xfId="0" applyNumberFormat="1" applyFont="1" applyFill="1" applyBorder="1" applyAlignment="1">
      <alignment horizontal="center" vertical="center" wrapText="1"/>
    </xf>
    <xf numFmtId="0" fontId="3" fillId="37" borderId="40" xfId="0" applyNumberFormat="1" applyFont="1" applyFill="1" applyBorder="1" applyAlignment="1">
      <alignment horizontal="center" vertical="center" wrapText="1"/>
    </xf>
    <xf numFmtId="0" fontId="3" fillId="37" borderId="183" xfId="0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8" xfId="0" applyNumberFormat="1" applyFont="1" applyFill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6" xfId="0" applyFill="1" applyBorder="1" applyAlignment="1">
      <alignment/>
    </xf>
    <xf numFmtId="0" fontId="28" fillId="0" borderId="16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/>
    </xf>
    <xf numFmtId="1" fontId="0" fillId="38" borderId="16" xfId="0" applyNumberFormat="1" applyFill="1" applyBorder="1" applyAlignment="1">
      <alignment/>
    </xf>
    <xf numFmtId="49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/>
    </xf>
    <xf numFmtId="1" fontId="0" fillId="37" borderId="16" xfId="0" applyNumberFormat="1" applyFill="1" applyBorder="1" applyAlignment="1">
      <alignment/>
    </xf>
    <xf numFmtId="49" fontId="28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36" borderId="16" xfId="0" applyNumberForma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92" fontId="3" fillId="36" borderId="155" xfId="0" applyNumberFormat="1" applyFont="1" applyFill="1" applyBorder="1" applyAlignment="1" applyProtection="1">
      <alignment horizontal="center" vertical="center"/>
      <protection/>
    </xf>
    <xf numFmtId="190" fontId="4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95" fontId="6" fillId="0" borderId="0" xfId="0" applyNumberFormat="1" applyFont="1" applyFill="1" applyBorder="1" applyAlignment="1" applyProtection="1">
      <alignment vertical="center"/>
      <protection/>
    </xf>
    <xf numFmtId="196" fontId="4" fillId="0" borderId="16" xfId="0" applyNumberFormat="1" applyFont="1" applyFill="1" applyBorder="1" applyAlignment="1" applyProtection="1">
      <alignment vertical="center"/>
      <protection/>
    </xf>
    <xf numFmtId="195" fontId="4" fillId="0" borderId="16" xfId="0" applyNumberFormat="1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192" fontId="4" fillId="36" borderId="131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vertical="center"/>
      <protection/>
    </xf>
    <xf numFmtId="195" fontId="35" fillId="0" borderId="0" xfId="0" applyNumberFormat="1" applyFont="1" applyFill="1" applyBorder="1" applyAlignment="1" applyProtection="1">
      <alignment vertical="center"/>
      <protection/>
    </xf>
    <xf numFmtId="192" fontId="4" fillId="36" borderId="131" xfId="0" applyNumberFormat="1" applyFont="1" applyFill="1" applyBorder="1" applyAlignment="1">
      <alignment horizontal="center" vertical="center" wrapText="1"/>
    </xf>
    <xf numFmtId="49" fontId="102" fillId="14" borderId="50" xfId="0" applyNumberFormat="1" applyFont="1" applyFill="1" applyBorder="1" applyAlignment="1">
      <alignment horizontal="left" vertical="center" wrapText="1"/>
    </xf>
    <xf numFmtId="49" fontId="3" fillId="14" borderId="39" xfId="0" applyNumberFormat="1" applyFont="1" applyFill="1" applyBorder="1" applyAlignment="1">
      <alignment horizontal="left" vertical="center" wrapText="1"/>
    </xf>
    <xf numFmtId="49" fontId="3" fillId="14" borderId="127" xfId="0" applyNumberFormat="1" applyFont="1" applyFill="1" applyBorder="1" applyAlignment="1">
      <alignment horizontal="left" vertical="center" wrapText="1"/>
    </xf>
    <xf numFmtId="49" fontId="3" fillId="8" borderId="39" xfId="0" applyNumberFormat="1" applyFont="1" applyFill="1" applyBorder="1" applyAlignment="1">
      <alignment horizontal="left" vertical="center" wrapText="1"/>
    </xf>
    <xf numFmtId="49" fontId="3" fillId="8" borderId="19" xfId="0" applyNumberFormat="1" applyFont="1" applyFill="1" applyBorder="1" applyAlignment="1">
      <alignment horizontal="left" vertical="center" wrapText="1"/>
    </xf>
    <xf numFmtId="192" fontId="102" fillId="0" borderId="112" xfId="0" applyNumberFormat="1" applyFont="1" applyFill="1" applyBorder="1" applyAlignment="1" applyProtection="1">
      <alignment horizontal="center" vertical="center"/>
      <protection/>
    </xf>
    <xf numFmtId="192" fontId="102" fillId="0" borderId="11" xfId="0" applyNumberFormat="1" applyFont="1" applyFill="1" applyBorder="1" applyAlignment="1">
      <alignment horizontal="center" vertical="center" wrapText="1"/>
    </xf>
    <xf numFmtId="192" fontId="102" fillId="0" borderId="182" xfId="0" applyNumberFormat="1" applyFont="1" applyFill="1" applyBorder="1" applyAlignment="1">
      <alignment horizontal="center" vertical="center" wrapText="1"/>
    </xf>
    <xf numFmtId="203" fontId="102" fillId="0" borderId="126" xfId="0" applyNumberFormat="1" applyFont="1" applyFill="1" applyBorder="1" applyAlignment="1" applyProtection="1">
      <alignment horizontal="center" vertical="center"/>
      <protection/>
    </xf>
    <xf numFmtId="192" fontId="102" fillId="0" borderId="126" xfId="0" applyNumberFormat="1" applyFont="1" applyFill="1" applyBorder="1" applyAlignment="1" applyProtection="1">
      <alignment horizontal="center" vertical="center"/>
      <protection/>
    </xf>
    <xf numFmtId="0" fontId="102" fillId="0" borderId="119" xfId="0" applyFont="1" applyFill="1" applyBorder="1" applyAlignment="1">
      <alignment horizontal="center" vertical="center" wrapText="1"/>
    </xf>
    <xf numFmtId="192" fontId="102" fillId="0" borderId="15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3" fillId="0" borderId="16" xfId="58" applyNumberFormat="1" applyFont="1" applyFill="1" applyBorder="1" applyAlignment="1">
      <alignment vertical="center" wrapText="1"/>
      <protection/>
    </xf>
    <xf numFmtId="0" fontId="28" fillId="0" borderId="0" xfId="0" applyFont="1" applyFill="1" applyAlignment="1">
      <alignment/>
    </xf>
    <xf numFmtId="0" fontId="3" fillId="36" borderId="109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/>
    </xf>
    <xf numFmtId="49" fontId="2" fillId="0" borderId="51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wrapText="1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2" fillId="0" borderId="188" xfId="0" applyFont="1" applyFill="1" applyBorder="1" applyAlignment="1">
      <alignment horizontal="center" vertical="center" wrapText="1"/>
    </xf>
    <xf numFmtId="0" fontId="121" fillId="0" borderId="189" xfId="0" applyFont="1" applyFill="1" applyBorder="1" applyAlignment="1">
      <alignment horizontal="center" vertical="center" wrapText="1"/>
    </xf>
    <xf numFmtId="0" fontId="121" fillId="0" borderId="190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center" vertical="center" wrapText="1"/>
    </xf>
    <xf numFmtId="0" fontId="121" fillId="0" borderId="192" xfId="0" applyFont="1" applyFill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49" fontId="7" fillId="0" borderId="122" xfId="53" applyNumberFormat="1" applyFont="1" applyBorder="1" applyAlignment="1">
      <alignment horizontal="center" vertical="center" wrapText="1"/>
      <protection/>
    </xf>
    <xf numFmtId="49" fontId="7" fillId="0" borderId="54" xfId="53" applyNumberFormat="1" applyFont="1" applyBorder="1" applyAlignment="1">
      <alignment horizontal="center" vertical="center" wrapText="1"/>
      <protection/>
    </xf>
    <xf numFmtId="49" fontId="7" fillId="0" borderId="15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65" xfId="53" applyNumberFormat="1" applyFont="1" applyBorder="1" applyAlignment="1">
      <alignment horizontal="center" vertical="center" wrapText="1"/>
      <protection/>
    </xf>
    <xf numFmtId="49" fontId="7" fillId="0" borderId="8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49" fontId="7" fillId="0" borderId="52" xfId="53" applyNumberFormat="1" applyFont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2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15" fillId="0" borderId="189" xfId="0" applyFont="1" applyFill="1" applyBorder="1" applyAlignment="1">
      <alignment horizontal="center" vertical="center" wrapText="1"/>
    </xf>
    <xf numFmtId="0" fontId="15" fillId="0" borderId="19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" fillId="0" borderId="41" xfId="0" applyFont="1" applyBorder="1" applyAlignment="1">
      <alignment horizontal="center" wrapText="1"/>
    </xf>
    <xf numFmtId="0" fontId="15" fillId="0" borderId="192" xfId="0" applyFont="1" applyBorder="1" applyAlignment="1">
      <alignment horizontal="center" wrapText="1"/>
    </xf>
    <xf numFmtId="0" fontId="2" fillId="0" borderId="191" xfId="0" applyNumberFormat="1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194" xfId="53" applyFont="1" applyBorder="1" applyAlignment="1">
      <alignment horizontal="center" vertical="center" wrapText="1"/>
      <protection/>
    </xf>
    <xf numFmtId="0" fontId="7" fillId="0" borderId="79" xfId="53" applyFont="1" applyBorder="1" applyAlignment="1">
      <alignment horizontal="center" vertical="center" wrapText="1"/>
      <protection/>
    </xf>
    <xf numFmtId="0" fontId="7" fillId="0" borderId="195" xfId="53" applyFont="1" applyBorder="1" applyAlignment="1">
      <alignment horizontal="center" vertical="center" wrapText="1"/>
      <protection/>
    </xf>
    <xf numFmtId="0" fontId="2" fillId="0" borderId="196" xfId="0" applyFont="1" applyBorder="1" applyAlignment="1">
      <alignment horizontal="center" wrapText="1"/>
    </xf>
    <xf numFmtId="0" fontId="15" fillId="0" borderId="193" xfId="0" applyFont="1" applyBorder="1" applyAlignment="1">
      <alignment horizont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91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92" xfId="0" applyFont="1" applyBorder="1" applyAlignment="1">
      <alignment horizontal="center" vertical="center" wrapText="1"/>
    </xf>
    <xf numFmtId="1" fontId="2" fillId="0" borderId="19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9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8" fillId="0" borderId="122" xfId="53" applyFont="1" applyBorder="1" applyAlignment="1">
      <alignment horizontal="center" vertical="center" wrapText="1"/>
      <protection/>
    </xf>
    <xf numFmtId="0" fontId="38" fillId="0" borderId="54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38" fillId="0" borderId="165" xfId="53" applyFont="1" applyBorder="1" applyAlignment="1">
      <alignment horizontal="center" vertical="center" wrapText="1"/>
      <protection/>
    </xf>
    <xf numFmtId="0" fontId="38" fillId="0" borderId="111" xfId="53" applyFont="1" applyBorder="1" applyAlignment="1">
      <alignment horizontal="center" vertical="center" wrapText="1"/>
      <protection/>
    </xf>
    <xf numFmtId="0" fontId="38" fillId="0" borderId="52" xfId="53" applyFont="1" applyBorder="1" applyAlignment="1">
      <alignment horizontal="center" vertical="center" wrapText="1"/>
      <protection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9" fillId="0" borderId="0" xfId="53" applyFont="1" applyAlignment="1">
      <alignment horizontal="center"/>
      <protection/>
    </xf>
    <xf numFmtId="0" fontId="20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18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193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90" xfId="0" applyFont="1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7" fillId="0" borderId="52" xfId="53" applyFont="1" applyBorder="1" applyAlignment="1">
      <alignment horizontal="center" vertical="center" wrapText="1"/>
      <protection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1" fillId="0" borderId="122" xfId="0" applyFont="1" applyBorder="1" applyAlignment="1">
      <alignment horizontal="center" vertical="center" wrapText="1"/>
    </xf>
    <xf numFmtId="0" fontId="121" fillId="0" borderId="54" xfId="0" applyFont="1" applyBorder="1" applyAlignment="1">
      <alignment horizontal="center" vertical="center" wrapText="1"/>
    </xf>
    <xf numFmtId="0" fontId="121" fillId="0" borderId="80" xfId="0" applyFont="1" applyBorder="1" applyAlignment="1">
      <alignment horizontal="center" vertical="center" wrapText="1"/>
    </xf>
    <xf numFmtId="0" fontId="121" fillId="0" borderId="111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95" fontId="35" fillId="0" borderId="39" xfId="0" applyNumberFormat="1" applyFont="1" applyFill="1" applyBorder="1" applyAlignment="1" applyProtection="1">
      <alignment horizontal="center" vertical="center"/>
      <protection/>
    </xf>
    <xf numFmtId="195" fontId="35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7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>
      <alignment horizontal="center" wrapText="1"/>
    </xf>
    <xf numFmtId="0" fontId="3" fillId="0" borderId="201" xfId="0" applyFont="1" applyFill="1" applyBorder="1" applyAlignment="1">
      <alignment horizontal="center" wrapText="1"/>
    </xf>
    <xf numFmtId="0" fontId="3" fillId="0" borderId="20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190" fontId="3" fillId="0" borderId="49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51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2" fontId="4" fillId="36" borderId="57" xfId="0" applyNumberFormat="1" applyFont="1" applyFill="1" applyBorder="1" applyAlignment="1" applyProtection="1">
      <alignment horizontal="center" vertical="center" wrapText="1"/>
      <protection/>
    </xf>
    <xf numFmtId="192" fontId="36" fillId="36" borderId="58" xfId="0" applyNumberFormat="1" applyFont="1" applyFill="1" applyBorder="1" applyAlignment="1">
      <alignment horizontal="center" vertical="center" wrapText="1"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 applyProtection="1">
      <alignment horizontal="center" vertical="center"/>
      <protection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59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6" xfId="0" applyNumberFormat="1" applyFont="1" applyFill="1" applyBorder="1" applyAlignment="1" applyProtection="1">
      <alignment horizontal="center" vertical="center" wrapText="1"/>
      <protection/>
    </xf>
    <xf numFmtId="190" fontId="3" fillId="0" borderId="207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28" xfId="0" applyFont="1" applyFill="1" applyBorder="1" applyAlignment="1">
      <alignment horizontal="center" vertical="center" wrapText="1"/>
    </xf>
    <xf numFmtId="49" fontId="3" fillId="0" borderId="208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192" fontId="4" fillId="0" borderId="137" xfId="0" applyNumberFormat="1" applyFont="1" applyFill="1" applyBorder="1" applyAlignment="1" applyProtection="1">
      <alignment horizontal="center" vertical="center" wrapText="1"/>
      <protection/>
    </xf>
    <xf numFmtId="0" fontId="3" fillId="0" borderId="209" xfId="0" applyFont="1" applyFill="1" applyBorder="1" applyAlignment="1">
      <alignment horizontal="center" wrapText="1"/>
    </xf>
    <xf numFmtId="0" fontId="3" fillId="0" borderId="210" xfId="0" applyFont="1" applyFill="1" applyBorder="1" applyAlignment="1">
      <alignment horizontal="center" wrapText="1"/>
    </xf>
    <xf numFmtId="0" fontId="3" fillId="0" borderId="211" xfId="0" applyFont="1" applyFill="1" applyBorder="1" applyAlignment="1">
      <alignment horizontal="center" wrapText="1"/>
    </xf>
    <xf numFmtId="0" fontId="3" fillId="0" borderId="99" xfId="58" applyNumberFormat="1" applyFont="1" applyFill="1" applyBorder="1" applyAlignment="1" applyProtection="1">
      <alignment horizontal="left" vertical="center" wrapText="1"/>
      <protection/>
    </xf>
    <xf numFmtId="0" fontId="3" fillId="0" borderId="119" xfId="58" applyNumberFormat="1" applyFont="1" applyFill="1" applyBorder="1" applyAlignment="1" applyProtection="1">
      <alignment horizontal="left" vertical="center" wrapText="1"/>
      <protection/>
    </xf>
    <xf numFmtId="49" fontId="3" fillId="0" borderId="208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211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>
      <alignment horizontal="center" vertical="center" wrapText="1"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212" xfId="0" applyNumberFormat="1" applyFont="1" applyFill="1" applyBorder="1" applyAlignment="1" applyProtection="1">
      <alignment horizontal="center"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213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0" fontId="3" fillId="0" borderId="218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9" xfId="0" applyNumberFormat="1" applyFont="1" applyFill="1" applyBorder="1" applyAlignment="1" applyProtection="1">
      <alignment horizontal="center" vertical="center"/>
      <protection/>
    </xf>
    <xf numFmtId="0" fontId="11" fillId="0" borderId="220" xfId="0" applyFont="1" applyFill="1" applyBorder="1" applyAlignment="1">
      <alignment horizontal="center" vertical="center" wrapText="1"/>
    </xf>
    <xf numFmtId="0" fontId="11" fillId="0" borderId="22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190" fontId="3" fillId="0" borderId="222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22" xfId="0" applyFont="1" applyFill="1" applyBorder="1" applyAlignment="1">
      <alignment horizontal="center" vertical="center" wrapText="1"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191" fontId="11" fillId="0" borderId="223" xfId="0" applyNumberFormat="1" applyFont="1" applyFill="1" applyBorder="1" applyAlignment="1" applyProtection="1">
      <alignment horizontal="center" vertical="center"/>
      <protection/>
    </xf>
    <xf numFmtId="191" fontId="11" fillId="0" borderId="224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208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9" fillId="6" borderId="119" xfId="0" applyNumberFormat="1" applyFont="1" applyFill="1" applyBorder="1" applyAlignment="1">
      <alignment horizontal="center" vertical="center"/>
    </xf>
    <xf numFmtId="49" fontId="119" fillId="6" borderId="111" xfId="0" applyNumberFormat="1" applyFont="1" applyFill="1" applyBorder="1" applyAlignment="1">
      <alignment horizontal="center" vertical="center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9" fillId="6" borderId="119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49" fontId="3" fillId="0" borderId="119" xfId="0" applyNumberFormat="1" applyFont="1" applyFill="1" applyBorder="1" applyAlignment="1">
      <alignment horizontal="left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1" xfId="0" applyFont="1" applyFill="1" applyBorder="1" applyAlignment="1">
      <alignment horizontal="center" vertical="center" wrapText="1"/>
    </xf>
    <xf numFmtId="190" fontId="2" fillId="0" borderId="184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85" xfId="0" applyNumberFormat="1" applyFont="1" applyFill="1" applyBorder="1" applyAlignment="1">
      <alignment horizontal="center" vertical="center" wrapText="1"/>
    </xf>
    <xf numFmtId="190" fontId="2" fillId="0" borderId="186" xfId="0" applyNumberFormat="1" applyFont="1" applyFill="1" applyBorder="1" applyAlignment="1">
      <alignment horizontal="center" vertical="center" wrapText="1"/>
    </xf>
    <xf numFmtId="190" fontId="2" fillId="0" borderId="187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 applyProtection="1">
      <alignment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7"/>
  <sheetViews>
    <sheetView view="pageBreakPreview" zoomScale="70" zoomScaleNormal="50" zoomScaleSheetLayoutView="70" zoomScalePageLayoutView="0" workbookViewId="0" topLeftCell="A13">
      <selection activeCell="A22" sqref="A22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733"/>
      <c r="B2" s="1733"/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1733"/>
      <c r="P2" s="1732" t="s">
        <v>122</v>
      </c>
      <c r="Q2" s="1732"/>
      <c r="R2" s="1732"/>
      <c r="S2" s="1732"/>
      <c r="T2" s="1732"/>
      <c r="U2" s="1732"/>
      <c r="V2" s="1732"/>
      <c r="W2" s="1732"/>
      <c r="X2" s="1732"/>
      <c r="Y2" s="1732"/>
      <c r="Z2" s="1732"/>
      <c r="AA2" s="1732"/>
      <c r="AB2" s="1732"/>
      <c r="AC2" s="1732"/>
      <c r="AD2" s="1732"/>
      <c r="AE2" s="1732"/>
      <c r="AF2" s="1732"/>
      <c r="AG2" s="1732"/>
      <c r="AH2" s="1732"/>
      <c r="AI2" s="1732"/>
      <c r="AJ2" s="1732"/>
      <c r="AK2" s="1732"/>
      <c r="AL2" s="1732"/>
      <c r="AM2" s="1732"/>
      <c r="AN2" s="1732"/>
      <c r="AO2" s="1731"/>
      <c r="AP2" s="1731"/>
      <c r="AQ2" s="1731"/>
      <c r="AR2" s="1731"/>
      <c r="AS2" s="1731"/>
      <c r="AT2" s="1731"/>
      <c r="AU2" s="1731"/>
      <c r="AV2" s="1731"/>
      <c r="AW2" s="1731"/>
      <c r="AX2" s="1731"/>
      <c r="AY2" s="1731"/>
      <c r="AZ2" s="1731"/>
      <c r="BA2" s="1731"/>
    </row>
    <row r="3" spans="1:53" ht="30" customHeight="1">
      <c r="A3" s="1741" t="s">
        <v>301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731"/>
      <c r="AP3" s="1731"/>
      <c r="AQ3" s="1731"/>
      <c r="AR3" s="1731"/>
      <c r="AS3" s="1731"/>
      <c r="AT3" s="1731"/>
      <c r="AU3" s="1731"/>
      <c r="AV3" s="1731"/>
      <c r="AW3" s="1731"/>
      <c r="AX3" s="1731"/>
      <c r="AY3" s="1731"/>
      <c r="AZ3" s="1731"/>
      <c r="BA3" s="1731"/>
    </row>
    <row r="4" spans="1:53" ht="27" customHeight="1">
      <c r="A4" s="1741" t="s">
        <v>302</v>
      </c>
      <c r="B4" s="1741"/>
      <c r="C4" s="1741"/>
      <c r="D4" s="1741"/>
      <c r="E4" s="1741"/>
      <c r="F4" s="1741"/>
      <c r="G4" s="1741"/>
      <c r="H4" s="1741"/>
      <c r="I4" s="1741"/>
      <c r="J4" s="1741"/>
      <c r="K4" s="1741"/>
      <c r="L4" s="1741"/>
      <c r="M4" s="1741"/>
      <c r="N4" s="1741"/>
      <c r="O4" s="1741"/>
      <c r="P4" s="1748" t="s">
        <v>1</v>
      </c>
      <c r="Q4" s="1748"/>
      <c r="R4" s="1748"/>
      <c r="S4" s="1748"/>
      <c r="T4" s="1748"/>
      <c r="U4" s="1748"/>
      <c r="V4" s="1748"/>
      <c r="W4" s="1748"/>
      <c r="X4" s="1748"/>
      <c r="Y4" s="1748"/>
      <c r="Z4" s="1748"/>
      <c r="AA4" s="1748"/>
      <c r="AB4" s="1748"/>
      <c r="AC4" s="1748"/>
      <c r="AD4" s="1748"/>
      <c r="AE4" s="1748"/>
      <c r="AF4" s="1748"/>
      <c r="AG4" s="1748"/>
      <c r="AH4" s="1748"/>
      <c r="AI4" s="1748"/>
      <c r="AJ4" s="1748"/>
      <c r="AK4" s="1748"/>
      <c r="AL4" s="1748"/>
      <c r="AM4" s="1748"/>
      <c r="AN4" s="1748"/>
      <c r="AO4" s="1731"/>
      <c r="AP4" s="1731"/>
      <c r="AQ4" s="1731"/>
      <c r="AR4" s="1731"/>
      <c r="AS4" s="1731"/>
      <c r="AT4" s="1731"/>
      <c r="AU4" s="1731"/>
      <c r="AV4" s="1731"/>
      <c r="AW4" s="1731"/>
      <c r="AX4" s="1731"/>
      <c r="AY4" s="1731"/>
      <c r="AZ4" s="1731"/>
      <c r="BA4" s="1731"/>
    </row>
    <row r="5" spans="1:53" ht="26.25" customHeight="1">
      <c r="A5" s="1809" t="s">
        <v>520</v>
      </c>
      <c r="B5" s="1809"/>
      <c r="C5" s="1809"/>
      <c r="D5" s="1809"/>
      <c r="E5" s="1809"/>
      <c r="F5" s="1809"/>
      <c r="G5" s="1809"/>
      <c r="H5" s="1809"/>
      <c r="I5" s="1809"/>
      <c r="J5" s="1809"/>
      <c r="K5" s="1809"/>
      <c r="L5" s="1809"/>
      <c r="M5" s="1809"/>
      <c r="N5" s="1809"/>
      <c r="O5" s="1809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734" t="s">
        <v>300</v>
      </c>
      <c r="AO5" s="1734"/>
      <c r="AP5" s="1734"/>
      <c r="AQ5" s="1734"/>
      <c r="AR5" s="1734"/>
      <c r="AS5" s="1734"/>
      <c r="AT5" s="1734"/>
      <c r="AU5" s="1734"/>
      <c r="AV5" s="1734"/>
      <c r="AW5" s="1734"/>
      <c r="AX5" s="1734"/>
      <c r="AY5" s="1734"/>
      <c r="AZ5" s="1734"/>
      <c r="BA5" s="1734"/>
    </row>
    <row r="6" spans="1:53" s="2" customFormat="1" ht="23.25" customHeight="1">
      <c r="A6" s="1810" t="s">
        <v>593</v>
      </c>
      <c r="B6" s="1810"/>
      <c r="C6" s="1810"/>
      <c r="D6" s="1810"/>
      <c r="E6" s="1810"/>
      <c r="F6" s="1810"/>
      <c r="G6" s="1810"/>
      <c r="H6" s="1810"/>
      <c r="I6" s="1810"/>
      <c r="J6" s="1810"/>
      <c r="K6" s="1810"/>
      <c r="L6" s="1810"/>
      <c r="M6" s="1810"/>
      <c r="N6" s="1810"/>
      <c r="O6" s="1810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734"/>
      <c r="AO6" s="1734"/>
      <c r="AP6" s="1734"/>
      <c r="AQ6" s="1734"/>
      <c r="AR6" s="1734"/>
      <c r="AS6" s="1734"/>
      <c r="AT6" s="1734"/>
      <c r="AU6" s="1734"/>
      <c r="AV6" s="1734"/>
      <c r="AW6" s="1734"/>
      <c r="AX6" s="1734"/>
      <c r="AY6" s="1734"/>
      <c r="AZ6" s="1734"/>
      <c r="BA6" s="1734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734"/>
      <c r="AO7" s="1734"/>
      <c r="AP7" s="1734"/>
      <c r="AQ7" s="1734"/>
      <c r="AR7" s="1734"/>
      <c r="AS7" s="1734"/>
      <c r="AT7" s="1734"/>
      <c r="AU7" s="1734"/>
      <c r="AV7" s="1734"/>
      <c r="AW7" s="1734"/>
      <c r="AX7" s="1734"/>
      <c r="AY7" s="1734"/>
      <c r="AZ7" s="1734"/>
      <c r="BA7" s="1734"/>
    </row>
    <row r="8" spans="1:53" s="2" customFormat="1" ht="27" customHeight="1">
      <c r="A8" s="1741" t="s">
        <v>0</v>
      </c>
      <c r="B8" s="1741"/>
      <c r="C8" s="1741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  <c r="O8" s="1741"/>
      <c r="P8" s="1749" t="s">
        <v>131</v>
      </c>
      <c r="Q8" s="1750"/>
      <c r="R8" s="1750"/>
      <c r="S8" s="1750"/>
      <c r="T8" s="1750"/>
      <c r="U8" s="1750"/>
      <c r="V8" s="1750"/>
      <c r="W8" s="1750"/>
      <c r="X8" s="1750"/>
      <c r="Y8" s="1750"/>
      <c r="Z8" s="1750"/>
      <c r="AA8" s="1750"/>
      <c r="AB8" s="1750"/>
      <c r="AC8" s="1750"/>
      <c r="AD8" s="1750"/>
      <c r="AE8" s="1750"/>
      <c r="AF8" s="1750"/>
      <c r="AG8" s="1750"/>
      <c r="AH8" s="1750"/>
      <c r="AI8" s="1750"/>
      <c r="AJ8" s="1750"/>
      <c r="AK8" s="1750"/>
      <c r="AL8" s="1750"/>
      <c r="AM8" s="1750"/>
      <c r="AN8" s="1814" t="s">
        <v>628</v>
      </c>
      <c r="AO8" s="1815"/>
      <c r="AP8" s="1815"/>
      <c r="AQ8" s="1815"/>
      <c r="AR8" s="1815"/>
      <c r="AS8" s="1815"/>
      <c r="AT8" s="1815"/>
      <c r="AU8" s="1815"/>
      <c r="AV8" s="1815"/>
      <c r="AW8" s="1815"/>
      <c r="AX8" s="1815"/>
      <c r="AY8" s="1815"/>
      <c r="AZ8" s="1815"/>
      <c r="BA8" s="1815"/>
    </row>
    <row r="9" spans="1:53" s="2" customFormat="1" ht="27.75" customHeight="1">
      <c r="A9" s="1741" t="s">
        <v>303</v>
      </c>
      <c r="B9" s="1741"/>
      <c r="C9" s="1741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34" t="s">
        <v>130</v>
      </c>
      <c r="Q9" s="1735"/>
      <c r="R9" s="1735"/>
      <c r="S9" s="1735"/>
      <c r="T9" s="1735"/>
      <c r="U9" s="1735"/>
      <c r="V9" s="1735"/>
      <c r="W9" s="1735"/>
      <c r="X9" s="1735"/>
      <c r="Y9" s="1735"/>
      <c r="Z9" s="1735"/>
      <c r="AA9" s="1735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48.75" customHeight="1">
      <c r="P10" s="1736" t="s">
        <v>596</v>
      </c>
      <c r="Q10" s="1735"/>
      <c r="R10" s="1735"/>
      <c r="S10" s="1735"/>
      <c r="T10" s="1735"/>
      <c r="U10" s="1735"/>
      <c r="V10" s="1735"/>
      <c r="W10" s="1735"/>
      <c r="X10" s="1735"/>
      <c r="Y10" s="1735"/>
      <c r="Z10" s="1735"/>
      <c r="AA10" s="1735"/>
      <c r="AB10" s="1735"/>
      <c r="AC10" s="1735"/>
      <c r="AD10" s="1735"/>
      <c r="AE10" s="1735"/>
      <c r="AF10" s="1735"/>
      <c r="AG10" s="1735"/>
      <c r="AH10" s="1735"/>
      <c r="AI10" s="1735"/>
      <c r="AJ10" s="1735"/>
      <c r="AK10" s="1735"/>
      <c r="AL10" s="156"/>
      <c r="AM10" s="156"/>
      <c r="AN10" s="1790" t="s">
        <v>629</v>
      </c>
      <c r="AO10" s="1790"/>
      <c r="AP10" s="1790"/>
      <c r="AQ10" s="1790"/>
      <c r="AR10" s="1790"/>
      <c r="AS10" s="1790"/>
      <c r="AT10" s="1790"/>
      <c r="AU10" s="1790"/>
      <c r="AV10" s="1790"/>
      <c r="AW10" s="1790"/>
      <c r="AX10" s="1790"/>
      <c r="AY10" s="1790"/>
      <c r="AZ10" s="1790"/>
      <c r="BA10" s="1790"/>
    </row>
    <row r="11" spans="16:53" s="2" customFormat="1" ht="27.75" customHeight="1">
      <c r="P11" s="1736" t="s">
        <v>595</v>
      </c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5"/>
      <c r="AI11" s="1735"/>
      <c r="AJ11" s="1735"/>
      <c r="AK11" s="1792"/>
      <c r="AL11" s="156"/>
      <c r="AM11" s="156"/>
      <c r="AN11" s="1791"/>
      <c r="AO11" s="1791"/>
      <c r="AP11" s="1791"/>
      <c r="AQ11" s="1791"/>
      <c r="AR11" s="1791"/>
      <c r="AS11" s="1791"/>
      <c r="AT11" s="1791"/>
      <c r="AU11" s="1791"/>
      <c r="AV11" s="1791"/>
      <c r="AW11" s="1791"/>
      <c r="AX11" s="1791"/>
      <c r="AY11" s="1791"/>
      <c r="AZ11" s="1791"/>
      <c r="BA11" s="1791"/>
    </row>
    <row r="12" spans="16:53" s="2" customFormat="1" ht="27.75" customHeight="1">
      <c r="P12" s="1792"/>
      <c r="Q12" s="1792"/>
      <c r="R12" s="1792"/>
      <c r="S12" s="1792"/>
      <c r="T12" s="1792"/>
      <c r="U12" s="1792"/>
      <c r="V12" s="1792"/>
      <c r="W12" s="1792"/>
      <c r="X12" s="1792"/>
      <c r="Y12" s="1792"/>
      <c r="Z12" s="1792"/>
      <c r="AA12" s="1792"/>
      <c r="AB12" s="1792"/>
      <c r="AC12" s="1792"/>
      <c r="AD12" s="1792"/>
      <c r="AE12" s="1792"/>
      <c r="AF12" s="1792"/>
      <c r="AG12" s="1792"/>
      <c r="AH12" s="1792"/>
      <c r="AI12" s="1792"/>
      <c r="AJ12" s="1792"/>
      <c r="AK12" s="1792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57" customHeight="1">
      <c r="P13" s="1780" t="s">
        <v>498</v>
      </c>
      <c r="Q13" s="1780"/>
      <c r="R13" s="1780"/>
      <c r="S13" s="1780"/>
      <c r="T13" s="1780"/>
      <c r="U13" s="1780"/>
      <c r="V13" s="1780"/>
      <c r="W13" s="1780"/>
      <c r="X13" s="1780"/>
      <c r="Y13" s="1780"/>
      <c r="Z13" s="1780"/>
      <c r="AA13" s="1780"/>
      <c r="AB13" s="1780"/>
      <c r="AC13" s="1780"/>
      <c r="AD13" s="1780"/>
      <c r="AE13" s="1780"/>
      <c r="AF13" s="1780"/>
      <c r="AG13" s="1780"/>
      <c r="AH13" s="1780"/>
      <c r="AI13" s="1780"/>
      <c r="AJ13" s="1780"/>
      <c r="AK13" s="1780"/>
      <c r="AL13" s="1780"/>
      <c r="AM13" s="1780"/>
      <c r="AN13" s="1780"/>
      <c r="AO13" s="1793"/>
      <c r="AP13" s="1793"/>
      <c r="AQ13" s="1793"/>
      <c r="AR13" s="1793"/>
      <c r="AS13" s="1793"/>
      <c r="AT13" s="1793"/>
      <c r="AU13" s="1793"/>
      <c r="AV13" s="1793"/>
      <c r="AW13" s="1793"/>
      <c r="AX13" s="1793"/>
      <c r="AY13" s="1793"/>
      <c r="AZ13" s="1793"/>
      <c r="BA13" s="1793"/>
    </row>
    <row r="14" spans="16:53" s="2" customFormat="1" ht="10.5" customHeight="1">
      <c r="P14" s="1824"/>
      <c r="Q14" s="1825"/>
      <c r="R14" s="1825"/>
      <c r="S14" s="1825"/>
      <c r="T14" s="1825"/>
      <c r="U14" s="1825"/>
      <c r="V14" s="1825"/>
      <c r="W14" s="1825"/>
      <c r="X14" s="1825"/>
      <c r="Y14" s="1825"/>
      <c r="Z14" s="1825"/>
      <c r="AA14" s="1825"/>
      <c r="AB14" s="1825"/>
      <c r="AC14" s="1825"/>
      <c r="AD14" s="1825"/>
      <c r="AE14" s="1825"/>
      <c r="AF14" s="1825"/>
      <c r="AG14" s="1825"/>
      <c r="AH14" s="1825"/>
      <c r="AI14" s="1825"/>
      <c r="AJ14" s="1825"/>
      <c r="AK14" s="1825"/>
      <c r="AL14" s="1825"/>
      <c r="AM14" s="1825"/>
      <c r="AN14" s="1791"/>
      <c r="AO14" s="1791"/>
      <c r="AP14" s="1791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1808"/>
      <c r="Q15" s="1808"/>
      <c r="R15" s="1808"/>
      <c r="S15" s="1808"/>
      <c r="T15" s="1808"/>
      <c r="U15" s="1808"/>
      <c r="V15" s="1808"/>
      <c r="W15" s="1808"/>
      <c r="X15" s="1808"/>
      <c r="Y15" s="1808"/>
      <c r="Z15" s="1808"/>
      <c r="AA15" s="1808"/>
      <c r="AB15" s="1808"/>
      <c r="AC15" s="1808"/>
      <c r="AD15" s="1808"/>
      <c r="AE15" s="1808"/>
      <c r="AF15" s="1808"/>
      <c r="AG15" s="1808"/>
      <c r="AH15" s="1808"/>
      <c r="AI15" s="1808"/>
      <c r="AJ15" s="1808"/>
      <c r="AK15" s="1808"/>
      <c r="AL15" s="1808"/>
      <c r="AM15" s="1808"/>
      <c r="AN15" s="1808"/>
      <c r="AO15" s="1808"/>
      <c r="AP15" s="1808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5.5">
      <c r="P16" s="1797" t="s">
        <v>129</v>
      </c>
      <c r="Q16" s="1798"/>
      <c r="R16" s="1798"/>
      <c r="S16" s="1798"/>
      <c r="T16" s="1798"/>
      <c r="U16" s="1798"/>
      <c r="V16" s="1798"/>
      <c r="W16" s="1798"/>
      <c r="X16" s="1798"/>
      <c r="Y16" s="1798"/>
      <c r="Z16" s="1798"/>
      <c r="AA16" s="1798"/>
      <c r="AB16" s="1798"/>
      <c r="AC16" s="1798"/>
      <c r="AD16" s="1798"/>
      <c r="AE16" s="1798"/>
      <c r="AF16" s="1798"/>
      <c r="AG16" s="1798"/>
      <c r="AH16" s="1798"/>
      <c r="AI16" s="1798"/>
      <c r="AJ16" s="1798"/>
      <c r="AK16" s="1798"/>
      <c r="AL16" s="1798"/>
      <c r="AM16" s="1798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.75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1811" t="s">
        <v>586</v>
      </c>
      <c r="B18" s="1811"/>
      <c r="C18" s="1811"/>
      <c r="D18" s="1811"/>
      <c r="E18" s="1811"/>
      <c r="F18" s="1811"/>
      <c r="G18" s="1811"/>
      <c r="H18" s="1811"/>
      <c r="I18" s="1811"/>
      <c r="J18" s="1811"/>
      <c r="K18" s="1811"/>
      <c r="L18" s="1811"/>
      <c r="M18" s="1811"/>
      <c r="N18" s="1811"/>
      <c r="O18" s="1811"/>
      <c r="P18" s="1811"/>
      <c r="Q18" s="1811"/>
      <c r="R18" s="1811"/>
      <c r="S18" s="1811"/>
      <c r="T18" s="1811"/>
      <c r="U18" s="1811"/>
      <c r="V18" s="1811"/>
      <c r="W18" s="1811"/>
      <c r="X18" s="1811"/>
      <c r="Y18" s="1811"/>
      <c r="Z18" s="1811"/>
      <c r="AA18" s="1811"/>
      <c r="AB18" s="1811"/>
      <c r="AC18" s="1811"/>
      <c r="AD18" s="1811"/>
      <c r="AE18" s="1811"/>
      <c r="AF18" s="1811"/>
      <c r="AG18" s="1811"/>
      <c r="AH18" s="1811"/>
      <c r="AI18" s="1811"/>
      <c r="AJ18" s="1811"/>
      <c r="AK18" s="1811"/>
      <c r="AL18" s="1811"/>
      <c r="AM18" s="1811"/>
      <c r="AN18" s="1811"/>
      <c r="AO18" s="1811"/>
      <c r="AP18" s="1811"/>
      <c r="AQ18" s="1811"/>
      <c r="AR18" s="1811"/>
      <c r="AS18" s="1811"/>
      <c r="AT18" s="1811"/>
      <c r="AU18" s="1811"/>
      <c r="AV18" s="1811"/>
      <c r="AW18" s="1811"/>
      <c r="AX18" s="1811"/>
      <c r="AY18" s="1811"/>
      <c r="AZ18" s="1811"/>
      <c r="BA18" s="1811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 thickBot="1">
      <c r="A20" s="1812" t="s">
        <v>2</v>
      </c>
      <c r="B20" s="1787" t="s">
        <v>3</v>
      </c>
      <c r="C20" s="1788"/>
      <c r="D20" s="1788"/>
      <c r="E20" s="1789"/>
      <c r="F20" s="1787" t="s">
        <v>4</v>
      </c>
      <c r="G20" s="1788"/>
      <c r="H20" s="1788"/>
      <c r="I20" s="1789"/>
      <c r="J20" s="1794" t="s">
        <v>5</v>
      </c>
      <c r="K20" s="1795"/>
      <c r="L20" s="1795"/>
      <c r="M20" s="1795"/>
      <c r="N20" s="1794" t="s">
        <v>6</v>
      </c>
      <c r="O20" s="1795"/>
      <c r="P20" s="1795"/>
      <c r="Q20" s="1795"/>
      <c r="R20" s="1796"/>
      <c r="S20" s="1794" t="s">
        <v>7</v>
      </c>
      <c r="T20" s="1826"/>
      <c r="U20" s="1826"/>
      <c r="V20" s="1826"/>
      <c r="W20" s="1796"/>
      <c r="X20" s="1794" t="s">
        <v>8</v>
      </c>
      <c r="Y20" s="1795"/>
      <c r="Z20" s="1795"/>
      <c r="AA20" s="1796"/>
      <c r="AB20" s="1787" t="s">
        <v>9</v>
      </c>
      <c r="AC20" s="1788"/>
      <c r="AD20" s="1788"/>
      <c r="AE20" s="1789"/>
      <c r="AF20" s="1787" t="s">
        <v>10</v>
      </c>
      <c r="AG20" s="1788"/>
      <c r="AH20" s="1788"/>
      <c r="AI20" s="1789"/>
      <c r="AJ20" s="1794" t="s">
        <v>11</v>
      </c>
      <c r="AK20" s="1826"/>
      <c r="AL20" s="1826"/>
      <c r="AM20" s="1826"/>
      <c r="AN20" s="1796"/>
      <c r="AO20" s="1794" t="s">
        <v>12</v>
      </c>
      <c r="AP20" s="1795"/>
      <c r="AQ20" s="1795"/>
      <c r="AR20" s="1795"/>
      <c r="AS20" s="1777" t="s">
        <v>13</v>
      </c>
      <c r="AT20" s="1778"/>
      <c r="AU20" s="1778"/>
      <c r="AV20" s="1778"/>
      <c r="AW20" s="1779"/>
      <c r="AX20" s="1794" t="s">
        <v>14</v>
      </c>
      <c r="AY20" s="1795"/>
      <c r="AZ20" s="1795"/>
      <c r="BA20" s="1796"/>
    </row>
    <row r="21" spans="1:53" s="152" customFormat="1" ht="20.25" customHeight="1" thickBot="1">
      <c r="A21" s="1813"/>
      <c r="B21" s="1531">
        <v>1</v>
      </c>
      <c r="C21" s="1532">
        <v>2</v>
      </c>
      <c r="D21" s="1532">
        <v>3</v>
      </c>
      <c r="E21" s="1533">
        <v>4</v>
      </c>
      <c r="F21" s="1531">
        <v>5</v>
      </c>
      <c r="G21" s="1532">
        <v>6</v>
      </c>
      <c r="H21" s="1532">
        <v>7</v>
      </c>
      <c r="I21" s="1533">
        <v>8</v>
      </c>
      <c r="J21" s="1531">
        <v>9</v>
      </c>
      <c r="K21" s="1532">
        <v>10</v>
      </c>
      <c r="L21" s="1532">
        <v>11</v>
      </c>
      <c r="M21" s="1534">
        <v>12</v>
      </c>
      <c r="N21" s="1531">
        <v>13</v>
      </c>
      <c r="O21" s="1532">
        <v>14</v>
      </c>
      <c r="P21" s="1532">
        <v>15</v>
      </c>
      <c r="Q21" s="1532">
        <v>16</v>
      </c>
      <c r="R21" s="1533">
        <v>17</v>
      </c>
      <c r="S21" s="1531">
        <v>18</v>
      </c>
      <c r="T21" s="1532">
        <v>19</v>
      </c>
      <c r="U21" s="1532">
        <v>20</v>
      </c>
      <c r="V21" s="1532">
        <v>21</v>
      </c>
      <c r="W21" s="1533">
        <v>22</v>
      </c>
      <c r="X21" s="1531">
        <v>23</v>
      </c>
      <c r="Y21" s="1532">
        <v>24</v>
      </c>
      <c r="Z21" s="1532">
        <v>25</v>
      </c>
      <c r="AA21" s="1533">
        <v>26</v>
      </c>
      <c r="AB21" s="1531">
        <v>27</v>
      </c>
      <c r="AC21" s="1532">
        <v>28</v>
      </c>
      <c r="AD21" s="1532">
        <v>29</v>
      </c>
      <c r="AE21" s="1533">
        <v>30</v>
      </c>
      <c r="AF21" s="1531">
        <v>31</v>
      </c>
      <c r="AG21" s="1532">
        <v>32</v>
      </c>
      <c r="AH21" s="1532">
        <v>33</v>
      </c>
      <c r="AI21" s="1533">
        <v>34</v>
      </c>
      <c r="AJ21" s="1531">
        <v>35</v>
      </c>
      <c r="AK21" s="1532">
        <v>36</v>
      </c>
      <c r="AL21" s="1532">
        <v>37</v>
      </c>
      <c r="AM21" s="1532">
        <v>38</v>
      </c>
      <c r="AN21" s="1533">
        <v>39</v>
      </c>
      <c r="AO21" s="1531">
        <v>40</v>
      </c>
      <c r="AP21" s="1532">
        <v>41</v>
      </c>
      <c r="AQ21" s="1532">
        <v>42</v>
      </c>
      <c r="AR21" s="1534">
        <v>43</v>
      </c>
      <c r="AS21" s="1531">
        <v>44</v>
      </c>
      <c r="AT21" s="1532">
        <v>45</v>
      </c>
      <c r="AU21" s="1532">
        <v>46</v>
      </c>
      <c r="AV21" s="1532">
        <v>47</v>
      </c>
      <c r="AW21" s="1533">
        <v>48</v>
      </c>
      <c r="AX21" s="1531">
        <v>49</v>
      </c>
      <c r="AY21" s="1532">
        <v>50</v>
      </c>
      <c r="AZ21" s="1532">
        <v>51</v>
      </c>
      <c r="BA21" s="1533">
        <v>52</v>
      </c>
    </row>
    <row r="22" spans="1:53" ht="19.5" customHeight="1">
      <c r="A22" s="1081">
        <v>1</v>
      </c>
      <c r="B22" s="1466" t="s">
        <v>432</v>
      </c>
      <c r="C22" s="613" t="s">
        <v>432</v>
      </c>
      <c r="D22" s="613" t="s">
        <v>432</v>
      </c>
      <c r="E22" s="614" t="s">
        <v>432</v>
      </c>
      <c r="F22" s="1466" t="s">
        <v>432</v>
      </c>
      <c r="G22" s="613" t="s">
        <v>432</v>
      </c>
      <c r="H22" s="613" t="s">
        <v>432</v>
      </c>
      <c r="I22" s="614" t="s">
        <v>432</v>
      </c>
      <c r="J22" s="1466" t="s">
        <v>432</v>
      </c>
      <c r="K22" s="613" t="s">
        <v>432</v>
      </c>
      <c r="L22" s="613" t="s">
        <v>432</v>
      </c>
      <c r="M22" s="614" t="s">
        <v>432</v>
      </c>
      <c r="N22" s="1466" t="s">
        <v>432</v>
      </c>
      <c r="O22" s="613" t="s">
        <v>432</v>
      </c>
      <c r="P22" s="613" t="s">
        <v>432</v>
      </c>
      <c r="Q22" s="613" t="s">
        <v>15</v>
      </c>
      <c r="R22" s="614" t="s">
        <v>15</v>
      </c>
      <c r="S22" s="1466" t="s">
        <v>16</v>
      </c>
      <c r="T22" s="613" t="s">
        <v>432</v>
      </c>
      <c r="U22" s="613" t="s">
        <v>432</v>
      </c>
      <c r="V22" s="613" t="s">
        <v>432</v>
      </c>
      <c r="W22" s="614" t="s">
        <v>432</v>
      </c>
      <c r="X22" s="1466" t="s">
        <v>432</v>
      </c>
      <c r="Y22" s="613" t="s">
        <v>432</v>
      </c>
      <c r="Z22" s="613" t="s">
        <v>432</v>
      </c>
      <c r="AA22" s="614" t="s">
        <v>432</v>
      </c>
      <c r="AB22" s="1466" t="s">
        <v>432</v>
      </c>
      <c r="AC22" s="613" t="s">
        <v>16</v>
      </c>
      <c r="AD22" s="613" t="s">
        <v>16</v>
      </c>
      <c r="AE22" s="1530" t="s">
        <v>16</v>
      </c>
      <c r="AF22" s="1466" t="s">
        <v>16</v>
      </c>
      <c r="AG22" s="613" t="s">
        <v>432</v>
      </c>
      <c r="AH22" s="613" t="s">
        <v>432</v>
      </c>
      <c r="AI22" s="1530" t="s">
        <v>432</v>
      </c>
      <c r="AJ22" s="1466" t="s">
        <v>432</v>
      </c>
      <c r="AK22" s="613" t="s">
        <v>432</v>
      </c>
      <c r="AL22" s="613" t="s">
        <v>432</v>
      </c>
      <c r="AM22" s="613" t="s">
        <v>432</v>
      </c>
      <c r="AN22" s="614" t="s">
        <v>432</v>
      </c>
      <c r="AO22" s="1529" t="s">
        <v>432</v>
      </c>
      <c r="AP22" s="613" t="s">
        <v>15</v>
      </c>
      <c r="AQ22" s="613" t="s">
        <v>15</v>
      </c>
      <c r="AR22" s="614" t="s">
        <v>16</v>
      </c>
      <c r="AS22" s="1466" t="s">
        <v>16</v>
      </c>
      <c r="AT22" s="613" t="s">
        <v>16</v>
      </c>
      <c r="AU22" s="613" t="s">
        <v>16</v>
      </c>
      <c r="AV22" s="613" t="s">
        <v>16</v>
      </c>
      <c r="AW22" s="614" t="s">
        <v>16</v>
      </c>
      <c r="AX22" s="1529" t="s">
        <v>16</v>
      </c>
      <c r="AY22" s="613" t="s">
        <v>16</v>
      </c>
      <c r="AZ22" s="613" t="s">
        <v>16</v>
      </c>
      <c r="BA22" s="614" t="s">
        <v>16</v>
      </c>
    </row>
    <row r="23" spans="1:53" ht="19.5" customHeight="1">
      <c r="A23" s="1082">
        <v>3</v>
      </c>
      <c r="B23" s="1083" t="s">
        <v>432</v>
      </c>
      <c r="C23" s="339" t="s">
        <v>432</v>
      </c>
      <c r="D23" s="339" t="s">
        <v>432</v>
      </c>
      <c r="E23" s="1084" t="s">
        <v>432</v>
      </c>
      <c r="F23" s="1083" t="s">
        <v>432</v>
      </c>
      <c r="G23" s="339" t="s">
        <v>432</v>
      </c>
      <c r="H23" s="339" t="s">
        <v>432</v>
      </c>
      <c r="I23" s="1084" t="s">
        <v>432</v>
      </c>
      <c r="J23" s="1083" t="s">
        <v>432</v>
      </c>
      <c r="K23" s="339" t="s">
        <v>432</v>
      </c>
      <c r="L23" s="339" t="s">
        <v>432</v>
      </c>
      <c r="M23" s="1084" t="s">
        <v>432</v>
      </c>
      <c r="N23" s="1083" t="s">
        <v>432</v>
      </c>
      <c r="O23" s="339" t="s">
        <v>432</v>
      </c>
      <c r="P23" s="339" t="s">
        <v>432</v>
      </c>
      <c r="Q23" s="339" t="s">
        <v>15</v>
      </c>
      <c r="R23" s="1084" t="s">
        <v>15</v>
      </c>
      <c r="S23" s="1083" t="s">
        <v>16</v>
      </c>
      <c r="T23" s="339" t="s">
        <v>432</v>
      </c>
      <c r="U23" s="339" t="s">
        <v>432</v>
      </c>
      <c r="V23" s="339" t="s">
        <v>432</v>
      </c>
      <c r="W23" s="1084" t="s">
        <v>432</v>
      </c>
      <c r="X23" s="1083" t="s">
        <v>432</v>
      </c>
      <c r="Y23" s="339" t="s">
        <v>432</v>
      </c>
      <c r="Z23" s="339" t="s">
        <v>432</v>
      </c>
      <c r="AA23" s="1084" t="s">
        <v>432</v>
      </c>
      <c r="AB23" s="1083" t="s">
        <v>432</v>
      </c>
      <c r="AC23" s="339" t="s">
        <v>16</v>
      </c>
      <c r="AD23" s="339" t="s">
        <v>17</v>
      </c>
      <c r="AE23" s="559" t="s">
        <v>17</v>
      </c>
      <c r="AF23" s="1083" t="s">
        <v>17</v>
      </c>
      <c r="AG23" s="339" t="s">
        <v>432</v>
      </c>
      <c r="AH23" s="339" t="s">
        <v>432</v>
      </c>
      <c r="AI23" s="559" t="s">
        <v>432</v>
      </c>
      <c r="AJ23" s="1083" t="s">
        <v>432</v>
      </c>
      <c r="AK23" s="339" t="s">
        <v>432</v>
      </c>
      <c r="AL23" s="339" t="s">
        <v>432</v>
      </c>
      <c r="AM23" s="339" t="s">
        <v>432</v>
      </c>
      <c r="AN23" s="1084" t="s">
        <v>432</v>
      </c>
      <c r="AO23" s="1085" t="s">
        <v>432</v>
      </c>
      <c r="AP23" s="339" t="s">
        <v>15</v>
      </c>
      <c r="AQ23" s="339" t="s">
        <v>15</v>
      </c>
      <c r="AR23" s="1084" t="s">
        <v>16</v>
      </c>
      <c r="AS23" s="1083" t="s">
        <v>16</v>
      </c>
      <c r="AT23" s="339" t="s">
        <v>16</v>
      </c>
      <c r="AU23" s="339" t="s">
        <v>16</v>
      </c>
      <c r="AV23" s="339" t="s">
        <v>16</v>
      </c>
      <c r="AW23" s="1084" t="s">
        <v>16</v>
      </c>
      <c r="AX23" s="1085" t="s">
        <v>16</v>
      </c>
      <c r="AY23" s="339" t="s">
        <v>16</v>
      </c>
      <c r="AZ23" s="339" t="s">
        <v>16</v>
      </c>
      <c r="BA23" s="1084" t="s">
        <v>16</v>
      </c>
    </row>
    <row r="24" spans="1:53" ht="19.5" customHeight="1" thickBot="1">
      <c r="A24" s="1086">
        <v>4</v>
      </c>
      <c r="B24" s="1087" t="s">
        <v>432</v>
      </c>
      <c r="C24" s="532" t="s">
        <v>432</v>
      </c>
      <c r="D24" s="532" t="s">
        <v>432</v>
      </c>
      <c r="E24" s="1088" t="s">
        <v>432</v>
      </c>
      <c r="F24" s="1087" t="s">
        <v>432</v>
      </c>
      <c r="G24" s="532" t="s">
        <v>432</v>
      </c>
      <c r="H24" s="532" t="s">
        <v>432</v>
      </c>
      <c r="I24" s="1088" t="s">
        <v>432</v>
      </c>
      <c r="J24" s="1087" t="s">
        <v>432</v>
      </c>
      <c r="K24" s="532" t="s">
        <v>432</v>
      </c>
      <c r="L24" s="532" t="s">
        <v>432</v>
      </c>
      <c r="M24" s="1088" t="s">
        <v>432</v>
      </c>
      <c r="N24" s="1087" t="s">
        <v>432</v>
      </c>
      <c r="O24" s="532" t="s">
        <v>432</v>
      </c>
      <c r="P24" s="532" t="s">
        <v>432</v>
      </c>
      <c r="Q24" s="532" t="s">
        <v>15</v>
      </c>
      <c r="R24" s="1088" t="s">
        <v>15</v>
      </c>
      <c r="S24" s="1087" t="s">
        <v>16</v>
      </c>
      <c r="T24" s="532" t="s">
        <v>432</v>
      </c>
      <c r="U24" s="532" t="s">
        <v>432</v>
      </c>
      <c r="V24" s="532" t="s">
        <v>432</v>
      </c>
      <c r="W24" s="1088" t="s">
        <v>432</v>
      </c>
      <c r="X24" s="1087" t="s">
        <v>432</v>
      </c>
      <c r="Y24" s="532" t="s">
        <v>432</v>
      </c>
      <c r="Z24" s="532" t="s">
        <v>432</v>
      </c>
      <c r="AA24" s="1089" t="s">
        <v>432</v>
      </c>
      <c r="AB24" s="1087" t="s">
        <v>432</v>
      </c>
      <c r="AC24" s="532" t="s">
        <v>432</v>
      </c>
      <c r="AD24" s="532" t="s">
        <v>432</v>
      </c>
      <c r="AE24" s="1089" t="s">
        <v>432</v>
      </c>
      <c r="AF24" s="1087" t="s">
        <v>432</v>
      </c>
      <c r="AG24" s="532" t="s">
        <v>15</v>
      </c>
      <c r="AH24" s="532" t="s">
        <v>15</v>
      </c>
      <c r="AI24" s="1089" t="s">
        <v>16</v>
      </c>
      <c r="AJ24" s="1087" t="s">
        <v>17</v>
      </c>
      <c r="AK24" s="532" t="s">
        <v>17</v>
      </c>
      <c r="AL24" s="532" t="s">
        <v>17</v>
      </c>
      <c r="AM24" s="532" t="s">
        <v>18</v>
      </c>
      <c r="AN24" s="1088" t="s">
        <v>18</v>
      </c>
      <c r="AO24" s="1090" t="s">
        <v>18</v>
      </c>
      <c r="AP24" s="532" t="s">
        <v>18</v>
      </c>
      <c r="AQ24" s="532" t="s">
        <v>433</v>
      </c>
      <c r="AR24" s="1088"/>
      <c r="AS24" s="1818"/>
      <c r="AT24" s="1819"/>
      <c r="AU24" s="1819"/>
      <c r="AV24" s="1819"/>
      <c r="AW24" s="1820"/>
      <c r="AX24" s="1677"/>
      <c r="AY24" s="1678"/>
      <c r="AZ24" s="1678"/>
      <c r="BA24" s="1679"/>
    </row>
    <row r="25" spans="1:53" ht="19.5" customHeight="1">
      <c r="A25" s="1059"/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091"/>
      <c r="V25" s="1091"/>
      <c r="W25" s="1091"/>
      <c r="X25" s="1091"/>
      <c r="Y25" s="1091"/>
      <c r="Z25" s="1091"/>
      <c r="AA25" s="1091"/>
      <c r="AB25" s="1091"/>
      <c r="AC25" s="1091"/>
      <c r="AD25" s="1091"/>
      <c r="AE25" s="1091"/>
      <c r="AF25" s="1092"/>
      <c r="AG25" s="1092"/>
      <c r="AH25" s="1092"/>
      <c r="AI25" s="1092"/>
      <c r="AJ25" s="1091"/>
      <c r="AK25" s="1091"/>
      <c r="AL25" s="1091"/>
      <c r="AM25" s="1091"/>
      <c r="AN25" s="1091"/>
      <c r="AO25" s="1091"/>
      <c r="AP25" s="1091"/>
      <c r="AQ25" s="1091"/>
      <c r="AR25" s="1091"/>
      <c r="AS25" s="1093"/>
      <c r="AT25" s="146"/>
      <c r="AU25" s="146"/>
      <c r="AV25" s="146"/>
      <c r="AW25" s="146"/>
      <c r="AX25" s="146"/>
      <c r="AY25" s="146"/>
      <c r="AZ25" s="146"/>
      <c r="BA25" s="146"/>
    </row>
    <row r="26" spans="1:53" s="4" customFormat="1" ht="21" customHeight="1">
      <c r="A26" s="1776" t="s">
        <v>563</v>
      </c>
      <c r="B26" s="1776"/>
      <c r="C26" s="1776"/>
      <c r="D26" s="1776"/>
      <c r="E26" s="1776"/>
      <c r="F26" s="1776"/>
      <c r="G26" s="1776"/>
      <c r="H26" s="1776"/>
      <c r="I26" s="1776"/>
      <c r="J26" s="1776"/>
      <c r="K26" s="1776"/>
      <c r="L26" s="1776"/>
      <c r="M26" s="1776"/>
      <c r="N26" s="1776"/>
      <c r="O26" s="1776"/>
      <c r="P26" s="1776"/>
      <c r="Q26" s="1776"/>
      <c r="R26" s="1776"/>
      <c r="S26" s="1776"/>
      <c r="T26" s="1776"/>
      <c r="U26" s="1776"/>
      <c r="V26" s="1776"/>
      <c r="W26" s="1776"/>
      <c r="X26" s="1776"/>
      <c r="Y26" s="1776"/>
      <c r="Z26" s="1776"/>
      <c r="AA26" s="1776"/>
      <c r="AB26" s="1776"/>
      <c r="AC26" s="1776"/>
      <c r="AD26" s="1776"/>
      <c r="AE26" s="1776"/>
      <c r="AF26" s="1776"/>
      <c r="AG26" s="1776"/>
      <c r="AH26" s="1776"/>
      <c r="AI26" s="1776"/>
      <c r="AJ26" s="1776"/>
      <c r="AK26" s="1776"/>
      <c r="AL26" s="1776"/>
      <c r="AM26" s="1776"/>
      <c r="AN26" s="1776"/>
      <c r="AO26" s="1776"/>
      <c r="AP26" s="1776"/>
      <c r="AQ26" s="1776"/>
      <c r="AR26" s="1776"/>
      <c r="AS26" s="1776"/>
      <c r="AT26" s="1776"/>
      <c r="AU26" s="1776"/>
      <c r="AV26" s="1776"/>
      <c r="AW26" s="1776"/>
      <c r="AX26" s="1776"/>
      <c r="AY26" s="1776"/>
      <c r="AZ26" s="1776"/>
      <c r="BA26" s="1776"/>
    </row>
    <row r="27" spans="48:52" ht="15.75">
      <c r="AV27" s="151"/>
      <c r="AW27" s="151"/>
      <c r="AX27" s="151"/>
      <c r="AY27" s="151"/>
      <c r="AZ27" s="151"/>
    </row>
    <row r="28" spans="1:53" ht="21.75" customHeight="1">
      <c r="A28" s="1807" t="s">
        <v>434</v>
      </c>
      <c r="B28" s="1807"/>
      <c r="C28" s="1807"/>
      <c r="D28" s="1807"/>
      <c r="E28" s="1807"/>
      <c r="F28" s="1807"/>
      <c r="G28" s="1807"/>
      <c r="H28" s="1807"/>
      <c r="I28" s="1807"/>
      <c r="J28" s="1807"/>
      <c r="K28" s="1807"/>
      <c r="L28" s="1807"/>
      <c r="M28" s="1807"/>
      <c r="N28" s="1807"/>
      <c r="O28" s="1807"/>
      <c r="P28" s="1807"/>
      <c r="Q28" s="1807"/>
      <c r="R28" s="1807"/>
      <c r="S28" s="1807"/>
      <c r="T28" s="1807"/>
      <c r="U28" s="1807"/>
      <c r="V28" s="1807"/>
      <c r="W28" s="1807"/>
      <c r="X28" s="1807"/>
      <c r="Y28" s="1807"/>
      <c r="Z28" s="149"/>
      <c r="AA28" s="1807" t="s">
        <v>435</v>
      </c>
      <c r="AB28" s="1807"/>
      <c r="AC28" s="1807"/>
      <c r="AD28" s="1807"/>
      <c r="AE28" s="1807"/>
      <c r="AF28" s="1807"/>
      <c r="AG28" s="1807"/>
      <c r="AH28" s="1807"/>
      <c r="AI28" s="1807"/>
      <c r="AJ28" s="1807"/>
      <c r="AK28" s="1807"/>
      <c r="AL28" s="1807"/>
      <c r="AM28" s="1807"/>
      <c r="AN28" s="150"/>
      <c r="AO28" s="1807" t="s">
        <v>564</v>
      </c>
      <c r="AP28" s="1807"/>
      <c r="AQ28" s="1807"/>
      <c r="AR28" s="1807"/>
      <c r="AS28" s="1807"/>
      <c r="AT28" s="1807"/>
      <c r="AU28" s="1807"/>
      <c r="AV28" s="1807"/>
      <c r="AW28" s="1807"/>
      <c r="AX28" s="1807"/>
      <c r="AY28" s="1807"/>
      <c r="AZ28" s="1807"/>
      <c r="BA28" s="1807"/>
    </row>
    <row r="29" spans="1:53" ht="11.25" customHeight="1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2"/>
    </row>
    <row r="30" spans="1:53" ht="22.5" customHeight="1">
      <c r="A30" s="1781" t="s">
        <v>2</v>
      </c>
      <c r="B30" s="1782"/>
      <c r="C30" s="1751" t="s">
        <v>19</v>
      </c>
      <c r="D30" s="1752"/>
      <c r="E30" s="1752"/>
      <c r="F30" s="1753"/>
      <c r="G30" s="1683" t="s">
        <v>438</v>
      </c>
      <c r="H30" s="1723"/>
      <c r="I30" s="1760"/>
      <c r="J30" s="1683" t="s">
        <v>20</v>
      </c>
      <c r="K30" s="1723"/>
      <c r="L30" s="1723"/>
      <c r="M30" s="1760"/>
      <c r="N30" s="1683" t="s">
        <v>128</v>
      </c>
      <c r="O30" s="1723"/>
      <c r="P30" s="1760"/>
      <c r="Q30" s="1683" t="s">
        <v>562</v>
      </c>
      <c r="R30" s="1723"/>
      <c r="S30" s="1760"/>
      <c r="T30" s="1683" t="s">
        <v>436</v>
      </c>
      <c r="U30" s="1723"/>
      <c r="V30" s="1760"/>
      <c r="W30" s="1683" t="s">
        <v>127</v>
      </c>
      <c r="X30" s="1723"/>
      <c r="Y30" s="1723"/>
      <c r="Z30" s="1094"/>
      <c r="AA30" s="1698" t="s">
        <v>126</v>
      </c>
      <c r="AB30" s="1699"/>
      <c r="AC30" s="1699"/>
      <c r="AD30" s="1699"/>
      <c r="AE30" s="1699"/>
      <c r="AF30" s="1699"/>
      <c r="AG30" s="1700"/>
      <c r="AH30" s="1683" t="s">
        <v>351</v>
      </c>
      <c r="AI30" s="1723"/>
      <c r="AJ30" s="1760"/>
      <c r="AK30" s="1751" t="s">
        <v>125</v>
      </c>
      <c r="AL30" s="1752"/>
      <c r="AM30" s="1753"/>
      <c r="AN30" s="1095"/>
      <c r="AO30" s="1697" t="s">
        <v>566</v>
      </c>
      <c r="AP30" s="1697"/>
      <c r="AQ30" s="1697"/>
      <c r="AR30" s="1697"/>
      <c r="AS30" s="1683" t="s">
        <v>565</v>
      </c>
      <c r="AT30" s="1684"/>
      <c r="AU30" s="1684"/>
      <c r="AV30" s="1684"/>
      <c r="AW30" s="1685"/>
      <c r="AX30" s="1695" t="s">
        <v>351</v>
      </c>
      <c r="AY30" s="1695"/>
      <c r="AZ30" s="1695"/>
      <c r="BA30" s="1696"/>
    </row>
    <row r="31" spans="1:53" ht="15.75" customHeight="1">
      <c r="A31" s="1783"/>
      <c r="B31" s="1784"/>
      <c r="C31" s="1754"/>
      <c r="D31" s="1755"/>
      <c r="E31" s="1755"/>
      <c r="F31" s="1756"/>
      <c r="G31" s="1724"/>
      <c r="H31" s="1725"/>
      <c r="I31" s="1761"/>
      <c r="J31" s="1724"/>
      <c r="K31" s="1725"/>
      <c r="L31" s="1725"/>
      <c r="M31" s="1761"/>
      <c r="N31" s="1724"/>
      <c r="O31" s="1725"/>
      <c r="P31" s="1761"/>
      <c r="Q31" s="1724"/>
      <c r="R31" s="1725"/>
      <c r="S31" s="1761"/>
      <c r="T31" s="1724"/>
      <c r="U31" s="1725"/>
      <c r="V31" s="1761"/>
      <c r="W31" s="1724"/>
      <c r="X31" s="1725"/>
      <c r="Y31" s="1725"/>
      <c r="Z31" s="1094"/>
      <c r="AA31" s="1701"/>
      <c r="AB31" s="1702"/>
      <c r="AC31" s="1702"/>
      <c r="AD31" s="1702"/>
      <c r="AE31" s="1702"/>
      <c r="AF31" s="1702"/>
      <c r="AG31" s="1703"/>
      <c r="AH31" s="1724"/>
      <c r="AI31" s="1725"/>
      <c r="AJ31" s="1761"/>
      <c r="AK31" s="1754"/>
      <c r="AL31" s="1755"/>
      <c r="AM31" s="1756"/>
      <c r="AN31" s="1095"/>
      <c r="AO31" s="1697"/>
      <c r="AP31" s="1697"/>
      <c r="AQ31" s="1697"/>
      <c r="AR31" s="1697"/>
      <c r="AS31" s="1686"/>
      <c r="AT31" s="1687"/>
      <c r="AU31" s="1687"/>
      <c r="AV31" s="1687"/>
      <c r="AW31" s="1688"/>
      <c r="AX31" s="1695"/>
      <c r="AY31" s="1695"/>
      <c r="AZ31" s="1695"/>
      <c r="BA31" s="1696"/>
    </row>
    <row r="32" spans="1:53" ht="42" customHeight="1">
      <c r="A32" s="1783"/>
      <c r="B32" s="1784"/>
      <c r="C32" s="1754"/>
      <c r="D32" s="1755"/>
      <c r="E32" s="1755"/>
      <c r="F32" s="1756"/>
      <c r="G32" s="1724"/>
      <c r="H32" s="1725"/>
      <c r="I32" s="1761"/>
      <c r="J32" s="1724"/>
      <c r="K32" s="1725"/>
      <c r="L32" s="1725"/>
      <c r="M32" s="1761"/>
      <c r="N32" s="1724"/>
      <c r="O32" s="1725"/>
      <c r="P32" s="1761"/>
      <c r="Q32" s="1724"/>
      <c r="R32" s="1725"/>
      <c r="S32" s="1761"/>
      <c r="T32" s="1724"/>
      <c r="U32" s="1725"/>
      <c r="V32" s="1761"/>
      <c r="W32" s="1724"/>
      <c r="X32" s="1725"/>
      <c r="Y32" s="1725"/>
      <c r="Z32" s="1094"/>
      <c r="AA32" s="1701"/>
      <c r="AB32" s="1702"/>
      <c r="AC32" s="1702"/>
      <c r="AD32" s="1702"/>
      <c r="AE32" s="1702"/>
      <c r="AF32" s="1702"/>
      <c r="AG32" s="1703"/>
      <c r="AH32" s="1724"/>
      <c r="AI32" s="1725"/>
      <c r="AJ32" s="1761"/>
      <c r="AK32" s="1754"/>
      <c r="AL32" s="1755"/>
      <c r="AM32" s="1756"/>
      <c r="AN32" s="1095"/>
      <c r="AO32" s="1697"/>
      <c r="AP32" s="1697"/>
      <c r="AQ32" s="1697"/>
      <c r="AR32" s="1697"/>
      <c r="AS32" s="1686"/>
      <c r="AT32" s="1687"/>
      <c r="AU32" s="1687"/>
      <c r="AV32" s="1687"/>
      <c r="AW32" s="1688"/>
      <c r="AX32" s="1695"/>
      <c r="AY32" s="1695"/>
      <c r="AZ32" s="1695"/>
      <c r="BA32" s="1696"/>
    </row>
    <row r="33" spans="1:53" ht="26.25" customHeight="1">
      <c r="A33" s="1785"/>
      <c r="B33" s="1786"/>
      <c r="C33" s="1757"/>
      <c r="D33" s="1758"/>
      <c r="E33" s="1758"/>
      <c r="F33" s="1759"/>
      <c r="G33" s="1762"/>
      <c r="H33" s="1763"/>
      <c r="I33" s="1764"/>
      <c r="J33" s="1762"/>
      <c r="K33" s="1763"/>
      <c r="L33" s="1763"/>
      <c r="M33" s="1764"/>
      <c r="N33" s="1762"/>
      <c r="O33" s="1763"/>
      <c r="P33" s="1764"/>
      <c r="Q33" s="1726"/>
      <c r="R33" s="1727"/>
      <c r="S33" s="1830"/>
      <c r="T33" s="1762"/>
      <c r="U33" s="1763"/>
      <c r="V33" s="1764"/>
      <c r="W33" s="1726"/>
      <c r="X33" s="1727"/>
      <c r="Y33" s="1727"/>
      <c r="Z33" s="1094"/>
      <c r="AA33" s="1704"/>
      <c r="AB33" s="1705"/>
      <c r="AC33" s="1705"/>
      <c r="AD33" s="1705"/>
      <c r="AE33" s="1705"/>
      <c r="AF33" s="1705"/>
      <c r="AG33" s="1706"/>
      <c r="AH33" s="1726"/>
      <c r="AI33" s="1727"/>
      <c r="AJ33" s="1830"/>
      <c r="AK33" s="1757"/>
      <c r="AL33" s="1758"/>
      <c r="AM33" s="1759"/>
      <c r="AN33" s="1095"/>
      <c r="AO33" s="1697"/>
      <c r="AP33" s="1697"/>
      <c r="AQ33" s="1697"/>
      <c r="AR33" s="1697"/>
      <c r="AS33" s="1689"/>
      <c r="AT33" s="1690"/>
      <c r="AU33" s="1690"/>
      <c r="AV33" s="1690"/>
      <c r="AW33" s="1691"/>
      <c r="AX33" s="1695"/>
      <c r="AY33" s="1695"/>
      <c r="AZ33" s="1695"/>
      <c r="BA33" s="1696"/>
    </row>
    <row r="34" spans="1:53" ht="27" customHeight="1">
      <c r="A34" s="1765">
        <v>1</v>
      </c>
      <c r="B34" s="1766"/>
      <c r="C34" s="1680">
        <v>33</v>
      </c>
      <c r="D34" s="1729"/>
      <c r="E34" s="1729"/>
      <c r="F34" s="1730"/>
      <c r="G34" s="1692">
        <v>4</v>
      </c>
      <c r="H34" s="1707"/>
      <c r="I34" s="1708"/>
      <c r="J34" s="1692"/>
      <c r="K34" s="1707"/>
      <c r="L34" s="1707"/>
      <c r="M34" s="1708"/>
      <c r="N34" s="1692"/>
      <c r="O34" s="1707"/>
      <c r="P34" s="1708"/>
      <c r="Q34" s="1720"/>
      <c r="R34" s="1721"/>
      <c r="S34" s="1722"/>
      <c r="T34" s="1692">
        <v>15</v>
      </c>
      <c r="U34" s="1693"/>
      <c r="V34" s="1694"/>
      <c r="W34" s="1680">
        <f>C34+G34+J34+N34+Q34+T34</f>
        <v>52</v>
      </c>
      <c r="X34" s="1681"/>
      <c r="Y34" s="1682"/>
      <c r="Z34" s="1094"/>
      <c r="AA34" s="1804" t="s">
        <v>437</v>
      </c>
      <c r="AB34" s="1805"/>
      <c r="AC34" s="1805"/>
      <c r="AD34" s="1805"/>
      <c r="AE34" s="1805"/>
      <c r="AF34" s="1805"/>
      <c r="AG34" s="1806"/>
      <c r="AH34" s="1709">
        <v>6</v>
      </c>
      <c r="AI34" s="1710"/>
      <c r="AJ34" s="1711"/>
      <c r="AK34" s="1816">
        <v>3</v>
      </c>
      <c r="AL34" s="1816"/>
      <c r="AM34" s="1816"/>
      <c r="AN34" s="1095"/>
      <c r="AO34" s="1709">
        <v>1</v>
      </c>
      <c r="AP34" s="1710"/>
      <c r="AQ34" s="1710"/>
      <c r="AR34" s="1711"/>
      <c r="AS34" s="1718" t="s">
        <v>561</v>
      </c>
      <c r="AT34" s="1718"/>
      <c r="AU34" s="1718"/>
      <c r="AV34" s="1718"/>
      <c r="AW34" s="1718"/>
      <c r="AX34" s="1719">
        <v>8</v>
      </c>
      <c r="AY34" s="1719"/>
      <c r="AZ34" s="1719"/>
      <c r="BA34" s="1719"/>
    </row>
    <row r="35" spans="1:53" ht="21.75" customHeight="1">
      <c r="A35" s="1737">
        <v>3</v>
      </c>
      <c r="B35" s="1738"/>
      <c r="C35" s="1680">
        <v>33</v>
      </c>
      <c r="D35" s="1729"/>
      <c r="E35" s="1729"/>
      <c r="F35" s="1730"/>
      <c r="G35" s="1692">
        <v>4</v>
      </c>
      <c r="H35" s="1707"/>
      <c r="I35" s="1708"/>
      <c r="J35" s="1692">
        <v>3</v>
      </c>
      <c r="K35" s="1707"/>
      <c r="L35" s="1707"/>
      <c r="M35" s="1708"/>
      <c r="N35" s="1692"/>
      <c r="O35" s="1707"/>
      <c r="P35" s="1708"/>
      <c r="Q35" s="1740"/>
      <c r="R35" s="1721"/>
      <c r="S35" s="1722"/>
      <c r="T35" s="1692">
        <v>12</v>
      </c>
      <c r="U35" s="1693"/>
      <c r="V35" s="1694"/>
      <c r="W35" s="1680">
        <f>C35+G35+J35+N35+Q35+T35</f>
        <v>52</v>
      </c>
      <c r="X35" s="1681"/>
      <c r="Y35" s="1682"/>
      <c r="Z35" s="1094"/>
      <c r="AA35" s="1742" t="s">
        <v>24</v>
      </c>
      <c r="AB35" s="1743"/>
      <c r="AC35" s="1743"/>
      <c r="AD35" s="1743"/>
      <c r="AE35" s="1743"/>
      <c r="AF35" s="1743"/>
      <c r="AG35" s="1744"/>
      <c r="AH35" s="1709">
        <v>8</v>
      </c>
      <c r="AI35" s="1833"/>
      <c r="AJ35" s="1834"/>
      <c r="AK35" s="1816">
        <v>3</v>
      </c>
      <c r="AL35" s="1817"/>
      <c r="AM35" s="1817"/>
      <c r="AN35" s="1095"/>
      <c r="AO35" s="1712"/>
      <c r="AP35" s="1713"/>
      <c r="AQ35" s="1713"/>
      <c r="AR35" s="1714"/>
      <c r="AS35" s="1718"/>
      <c r="AT35" s="1718"/>
      <c r="AU35" s="1718"/>
      <c r="AV35" s="1718"/>
      <c r="AW35" s="1718"/>
      <c r="AX35" s="1719"/>
      <c r="AY35" s="1719"/>
      <c r="AZ35" s="1719"/>
      <c r="BA35" s="1719"/>
    </row>
    <row r="36" spans="1:53" ht="25.5" customHeight="1">
      <c r="A36" s="1737">
        <v>4</v>
      </c>
      <c r="B36" s="1738"/>
      <c r="C36" s="1680">
        <v>28</v>
      </c>
      <c r="D36" s="1729"/>
      <c r="E36" s="1729"/>
      <c r="F36" s="1730"/>
      <c r="G36" s="1692">
        <v>4</v>
      </c>
      <c r="H36" s="1707"/>
      <c r="I36" s="1708"/>
      <c r="J36" s="1692">
        <v>3</v>
      </c>
      <c r="K36" s="1707"/>
      <c r="L36" s="1707"/>
      <c r="M36" s="1708"/>
      <c r="N36" s="1692">
        <v>4</v>
      </c>
      <c r="O36" s="1707"/>
      <c r="P36" s="1708"/>
      <c r="Q36" s="1728">
        <v>1</v>
      </c>
      <c r="R36" s="1721"/>
      <c r="S36" s="1722"/>
      <c r="T36" s="1739">
        <v>2</v>
      </c>
      <c r="U36" s="1693"/>
      <c r="V36" s="1694"/>
      <c r="W36" s="1680">
        <f>C36+G36+J36+N36+Q36+T36</f>
        <v>42</v>
      </c>
      <c r="X36" s="1681"/>
      <c r="Y36" s="1682"/>
      <c r="Z36" s="1094"/>
      <c r="AA36" s="1745"/>
      <c r="AB36" s="1746"/>
      <c r="AC36" s="1746"/>
      <c r="AD36" s="1746"/>
      <c r="AE36" s="1746"/>
      <c r="AF36" s="1746"/>
      <c r="AG36" s="1747"/>
      <c r="AH36" s="1835"/>
      <c r="AI36" s="1836"/>
      <c r="AJ36" s="1837"/>
      <c r="AK36" s="1817"/>
      <c r="AL36" s="1817"/>
      <c r="AM36" s="1817"/>
      <c r="AN36" s="1096"/>
      <c r="AO36" s="1712"/>
      <c r="AP36" s="1713"/>
      <c r="AQ36" s="1713"/>
      <c r="AR36" s="1714"/>
      <c r="AS36" s="1718"/>
      <c r="AT36" s="1718"/>
      <c r="AU36" s="1718"/>
      <c r="AV36" s="1718"/>
      <c r="AW36" s="1718"/>
      <c r="AX36" s="1719"/>
      <c r="AY36" s="1719"/>
      <c r="AZ36" s="1719"/>
      <c r="BA36" s="1719"/>
    </row>
    <row r="37" spans="1:53" ht="34.5" customHeight="1">
      <c r="A37" s="1838" t="s">
        <v>21</v>
      </c>
      <c r="B37" s="1800"/>
      <c r="C37" s="1821">
        <f>SUM(C33:F36)</f>
        <v>94</v>
      </c>
      <c r="D37" s="1822"/>
      <c r="E37" s="1822"/>
      <c r="F37" s="1823"/>
      <c r="G37" s="1770">
        <f>SUM(G33:I36)</f>
        <v>12</v>
      </c>
      <c r="H37" s="1799"/>
      <c r="I37" s="1800"/>
      <c r="J37" s="1773">
        <f>SUM(J33:M36)</f>
        <v>6</v>
      </c>
      <c r="K37" s="1774"/>
      <c r="L37" s="1774"/>
      <c r="M37" s="1775"/>
      <c r="N37" s="1773">
        <f>SUM(N33:P36)</f>
        <v>4</v>
      </c>
      <c r="O37" s="1774"/>
      <c r="P37" s="1775"/>
      <c r="Q37" s="1767">
        <f>SUM(Q33:S36)</f>
        <v>1</v>
      </c>
      <c r="R37" s="1768"/>
      <c r="S37" s="1769"/>
      <c r="T37" s="1770">
        <f>SUM(T33:V36)</f>
        <v>29</v>
      </c>
      <c r="U37" s="1771"/>
      <c r="V37" s="1772"/>
      <c r="W37" s="1770">
        <f>SUM(W33:Y36)</f>
        <v>146</v>
      </c>
      <c r="X37" s="1771"/>
      <c r="Y37" s="1772"/>
      <c r="Z37" s="1094"/>
      <c r="AA37" s="1827"/>
      <c r="AB37" s="1828"/>
      <c r="AC37" s="1828"/>
      <c r="AD37" s="1828"/>
      <c r="AE37" s="1828"/>
      <c r="AF37" s="1828"/>
      <c r="AG37" s="1829"/>
      <c r="AH37" s="1801"/>
      <c r="AI37" s="1802"/>
      <c r="AJ37" s="1803"/>
      <c r="AK37" s="1801"/>
      <c r="AL37" s="1831"/>
      <c r="AM37" s="1832"/>
      <c r="AN37" s="1097"/>
      <c r="AO37" s="1715"/>
      <c r="AP37" s="1716"/>
      <c r="AQ37" s="1716"/>
      <c r="AR37" s="1717"/>
      <c r="AS37" s="1718"/>
      <c r="AT37" s="1718"/>
      <c r="AU37" s="1718"/>
      <c r="AV37" s="1718"/>
      <c r="AW37" s="1718"/>
      <c r="AX37" s="1719"/>
      <c r="AY37" s="1719"/>
      <c r="AZ37" s="1719"/>
      <c r="BA37" s="1719"/>
    </row>
  </sheetData>
  <sheetProtection selectLockedCells="1" selectUnlockedCells="1"/>
  <mergeCells count="100">
    <mergeCell ref="AA37:AG37"/>
    <mergeCell ref="Q30:S33"/>
    <mergeCell ref="AK37:AM37"/>
    <mergeCell ref="AH35:AJ36"/>
    <mergeCell ref="A37:B37"/>
    <mergeCell ref="AH30:AJ33"/>
    <mergeCell ref="C37:F37"/>
    <mergeCell ref="J37:M37"/>
    <mergeCell ref="P14:AP14"/>
    <mergeCell ref="S20:W20"/>
    <mergeCell ref="X20:AA20"/>
    <mergeCell ref="AJ20:AN20"/>
    <mergeCell ref="AO20:AR20"/>
    <mergeCell ref="AF20:AI20"/>
    <mergeCell ref="AK34:AM34"/>
    <mergeCell ref="AB20:AE20"/>
    <mergeCell ref="A6:O6"/>
    <mergeCell ref="A18:BA18"/>
    <mergeCell ref="A20:A21"/>
    <mergeCell ref="AN8:BA8"/>
    <mergeCell ref="AK35:AM36"/>
    <mergeCell ref="AS24:AW24"/>
    <mergeCell ref="AO28:BA28"/>
    <mergeCell ref="A28:Y28"/>
    <mergeCell ref="W37:Y37"/>
    <mergeCell ref="AX20:BA20"/>
    <mergeCell ref="G37:I37"/>
    <mergeCell ref="J35:M35"/>
    <mergeCell ref="AH37:AJ37"/>
    <mergeCell ref="AA34:AG34"/>
    <mergeCell ref="J30:M33"/>
    <mergeCell ref="AK30:AM33"/>
    <mergeCell ref="AA28:AM28"/>
    <mergeCell ref="J20:M20"/>
    <mergeCell ref="AN5:BA7"/>
    <mergeCell ref="B20:E20"/>
    <mergeCell ref="AN10:BA11"/>
    <mergeCell ref="P11:AK12"/>
    <mergeCell ref="AO13:BA13"/>
    <mergeCell ref="N20:R20"/>
    <mergeCell ref="P16:AM16"/>
    <mergeCell ref="P15:AP15"/>
    <mergeCell ref="A8:O8"/>
    <mergeCell ref="A5:O5"/>
    <mergeCell ref="T30:V33"/>
    <mergeCell ref="A26:BA26"/>
    <mergeCell ref="A4:O4"/>
    <mergeCell ref="G34:I34"/>
    <mergeCell ref="AS20:AW20"/>
    <mergeCell ref="A9:O9"/>
    <mergeCell ref="P13:AN13"/>
    <mergeCell ref="A30:B33"/>
    <mergeCell ref="F20:I20"/>
    <mergeCell ref="N30:P33"/>
    <mergeCell ref="A3:O3"/>
    <mergeCell ref="AH34:AJ34"/>
    <mergeCell ref="AA35:AG36"/>
    <mergeCell ref="P4:AN4"/>
    <mergeCell ref="P8:AM8"/>
    <mergeCell ref="C30:F33"/>
    <mergeCell ref="G30:I33"/>
    <mergeCell ref="J34:M34"/>
    <mergeCell ref="C34:F34"/>
    <mergeCell ref="A34:B34"/>
    <mergeCell ref="AO2:BA4"/>
    <mergeCell ref="P2:AN2"/>
    <mergeCell ref="A2:O2"/>
    <mergeCell ref="P9:AA9"/>
    <mergeCell ref="P10:AK10"/>
    <mergeCell ref="C36:F36"/>
    <mergeCell ref="A35:B35"/>
    <mergeCell ref="A36:B36"/>
    <mergeCell ref="T36:V36"/>
    <mergeCell ref="Q35:S35"/>
    <mergeCell ref="G35:I35"/>
    <mergeCell ref="G36:I36"/>
    <mergeCell ref="C35:F35"/>
    <mergeCell ref="J36:M36"/>
    <mergeCell ref="N35:P35"/>
    <mergeCell ref="N36:P36"/>
    <mergeCell ref="N34:P34"/>
    <mergeCell ref="AO34:AR37"/>
    <mergeCell ref="AS34:AW37"/>
    <mergeCell ref="AX34:BA37"/>
    <mergeCell ref="Q34:S34"/>
    <mergeCell ref="W30:Y33"/>
    <mergeCell ref="Q36:S36"/>
    <mergeCell ref="Q37:S37"/>
    <mergeCell ref="T37:V37"/>
    <mergeCell ref="N37:P37"/>
    <mergeCell ref="AX24:BA24"/>
    <mergeCell ref="W36:Y36"/>
    <mergeCell ref="AS30:AW33"/>
    <mergeCell ref="T34:V34"/>
    <mergeCell ref="T35:V35"/>
    <mergeCell ref="AX30:BA33"/>
    <mergeCell ref="AO30:AR33"/>
    <mergeCell ref="W34:Y34"/>
    <mergeCell ref="W35:Y35"/>
    <mergeCell ref="AA30:AG3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1886" t="s">
        <v>519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230"/>
    </row>
    <row r="2" spans="1:16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230"/>
    </row>
    <row r="3" spans="1:16" s="7" customFormat="1" ht="19.5" customHeight="1">
      <c r="A3" s="1902"/>
      <c r="B3" s="1875"/>
      <c r="C3" s="1907"/>
      <c r="D3" s="1908"/>
      <c r="E3" s="1908"/>
      <c r="F3" s="1909"/>
      <c r="G3" s="1964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70"/>
      <c r="P3" s="230"/>
    </row>
    <row r="4" spans="1:16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72"/>
      <c r="P4" s="230"/>
    </row>
    <row r="5" spans="1:16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105">
        <v>1</v>
      </c>
      <c r="O5" s="1106">
        <v>2</v>
      </c>
      <c r="P5" s="230"/>
    </row>
    <row r="6" spans="1:16" s="7" customFormat="1" ht="19.5" customHeight="1">
      <c r="A6" s="1902"/>
      <c r="B6" s="1875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2121" t="s">
        <v>350</v>
      </c>
      <c r="O6" s="1875"/>
      <c r="P6" s="230"/>
    </row>
    <row r="7" spans="1:16" s="7" customFormat="1" ht="22.5" customHeight="1" thickBot="1">
      <c r="A7" s="1903"/>
      <c r="B7" s="1878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1958" t="s">
        <v>252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230"/>
    </row>
    <row r="10" spans="1:16" s="7" customFormat="1" ht="19.5" customHeight="1" thickBot="1">
      <c r="A10" s="1958" t="s">
        <v>499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230"/>
    </row>
    <row r="11" spans="1:16" s="7" customFormat="1" ht="19.5" customHeight="1">
      <c r="A11" s="141" t="s">
        <v>155</v>
      </c>
      <c r="B11" s="939" t="s">
        <v>284</v>
      </c>
      <c r="C11" s="942"/>
      <c r="D11" s="887" t="s">
        <v>22</v>
      </c>
      <c r="E11" s="887"/>
      <c r="F11" s="869"/>
      <c r="G11" s="1064">
        <v>2</v>
      </c>
      <c r="H11" s="885">
        <f>G11*30</f>
        <v>60</v>
      </c>
      <c r="I11" s="836">
        <f>J11+K11+L11</f>
        <v>30</v>
      </c>
      <c r="J11" s="865">
        <v>15</v>
      </c>
      <c r="K11" s="866"/>
      <c r="L11" s="866">
        <v>15</v>
      </c>
      <c r="M11" s="411">
        <f>H11-I11</f>
        <v>30</v>
      </c>
      <c r="N11" s="243">
        <v>2</v>
      </c>
      <c r="O11" s="244"/>
      <c r="P11" s="230" t="s">
        <v>548</v>
      </c>
    </row>
    <row r="12" spans="1:16" s="20" customFormat="1" ht="19.5" customHeight="1">
      <c r="A12" s="77" t="s">
        <v>156</v>
      </c>
      <c r="B12" s="847" t="s">
        <v>37</v>
      </c>
      <c r="C12" s="167">
        <v>1</v>
      </c>
      <c r="D12" s="16"/>
      <c r="E12" s="16"/>
      <c r="F12" s="986"/>
      <c r="G12" s="1281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539</v>
      </c>
    </row>
    <row r="13" spans="1:16" s="20" customFormat="1" ht="19.5" customHeight="1">
      <c r="A13" s="77" t="s">
        <v>157</v>
      </c>
      <c r="B13" s="1304" t="s">
        <v>517</v>
      </c>
      <c r="C13" s="1305"/>
      <c r="D13" s="355">
        <v>2</v>
      </c>
      <c r="E13" s="355"/>
      <c r="F13" s="1306"/>
      <c r="G13" s="1307">
        <v>2</v>
      </c>
      <c r="H13" s="1308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309">
        <f>H13-I13</f>
        <v>33</v>
      </c>
      <c r="N13" s="1310"/>
      <c r="O13" s="1311">
        <v>1.5</v>
      </c>
      <c r="P13" s="230" t="s">
        <v>539</v>
      </c>
    </row>
    <row r="14" spans="1:16" s="20" customFormat="1" ht="19.5" customHeight="1">
      <c r="A14" s="77" t="s">
        <v>158</v>
      </c>
      <c r="B14" s="849" t="s">
        <v>58</v>
      </c>
      <c r="C14" s="941"/>
      <c r="D14" s="55" t="s">
        <v>22</v>
      </c>
      <c r="E14" s="55"/>
      <c r="F14" s="864"/>
      <c r="G14" s="992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540</v>
      </c>
    </row>
    <row r="15" spans="1:16" s="20" customFormat="1" ht="19.5" customHeight="1">
      <c r="A15" s="77" t="s">
        <v>159</v>
      </c>
      <c r="B15" s="855" t="s">
        <v>36</v>
      </c>
      <c r="C15" s="210"/>
      <c r="D15" s="30"/>
      <c r="E15" s="30"/>
      <c r="F15" s="1121"/>
      <c r="G15" s="1122">
        <f>SUM(G16:G17)</f>
        <v>4</v>
      </c>
      <c r="H15" s="1024">
        <f>SUM(H16:H17)</f>
        <v>120</v>
      </c>
      <c r="I15" s="1025">
        <f>SUM(I16:I17)</f>
        <v>66</v>
      </c>
      <c r="J15" s="1025"/>
      <c r="K15" s="1025"/>
      <c r="L15" s="1025">
        <f>SUM(L16:L17)</f>
        <v>66</v>
      </c>
      <c r="M15" s="1025">
        <f>SUM(M16:M17)</f>
        <v>54</v>
      </c>
      <c r="N15" s="933"/>
      <c r="O15" s="625"/>
      <c r="P15" s="230"/>
    </row>
    <row r="16" spans="1:16" s="20" customFormat="1" ht="19.5" customHeight="1">
      <c r="A16" s="77"/>
      <c r="B16" s="847" t="s">
        <v>36</v>
      </c>
      <c r="C16" s="167"/>
      <c r="D16" s="21">
        <v>1</v>
      </c>
      <c r="E16" s="21"/>
      <c r="F16" s="985"/>
      <c r="G16" s="1066">
        <v>2</v>
      </c>
      <c r="H16" s="846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541</v>
      </c>
    </row>
    <row r="17" spans="1:16" s="20" customFormat="1" ht="19.5" customHeight="1">
      <c r="A17" s="77"/>
      <c r="B17" s="847" t="s">
        <v>36</v>
      </c>
      <c r="C17" s="167"/>
      <c r="D17" s="21">
        <v>2</v>
      </c>
      <c r="E17" s="21"/>
      <c r="F17" s="985"/>
      <c r="G17" s="1066">
        <v>2</v>
      </c>
      <c r="H17" s="846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541</v>
      </c>
    </row>
    <row r="18" spans="1:16" s="27" customFormat="1" ht="19.5" customHeight="1">
      <c r="A18" s="77" t="s">
        <v>160</v>
      </c>
      <c r="B18" s="849" t="s">
        <v>59</v>
      </c>
      <c r="C18" s="941"/>
      <c r="D18" s="55"/>
      <c r="E18" s="55"/>
      <c r="F18" s="864"/>
      <c r="G18" s="992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49" t="s">
        <v>59</v>
      </c>
      <c r="C19" s="941" t="s">
        <v>22</v>
      </c>
      <c r="D19" s="55"/>
      <c r="E19" s="55"/>
      <c r="F19" s="864"/>
      <c r="G19" s="992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542</v>
      </c>
    </row>
    <row r="20" spans="1:16" s="20" customFormat="1" ht="19.5" customHeight="1">
      <c r="A20" s="77"/>
      <c r="B20" s="849" t="s">
        <v>59</v>
      </c>
      <c r="C20" s="941" t="s">
        <v>23</v>
      </c>
      <c r="D20" s="55"/>
      <c r="E20" s="55"/>
      <c r="F20" s="864"/>
      <c r="G20" s="992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542</v>
      </c>
    </row>
    <row r="21" spans="1:16" s="20" customFormat="1" ht="19.5" customHeight="1">
      <c r="A21" s="77" t="s">
        <v>486</v>
      </c>
      <c r="B21" s="849" t="s">
        <v>226</v>
      </c>
      <c r="C21" s="941"/>
      <c r="D21" s="55"/>
      <c r="E21" s="55"/>
      <c r="F21" s="864"/>
      <c r="G21" s="992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8">
        <f>M22+M23</f>
        <v>219</v>
      </c>
      <c r="N21" s="87"/>
      <c r="O21" s="80"/>
      <c r="P21" s="230"/>
    </row>
    <row r="22" spans="1:16" s="20" customFormat="1" ht="19.5" customHeight="1">
      <c r="A22" s="77"/>
      <c r="B22" s="849" t="s">
        <v>226</v>
      </c>
      <c r="C22" s="172">
        <v>1</v>
      </c>
      <c r="D22" s="60"/>
      <c r="E22" s="60"/>
      <c r="F22" s="576"/>
      <c r="G22" s="992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462</v>
      </c>
    </row>
    <row r="23" spans="1:16" s="20" customFormat="1" ht="19.5" customHeight="1">
      <c r="A23" s="77"/>
      <c r="B23" s="849" t="s">
        <v>226</v>
      </c>
      <c r="C23" s="172">
        <v>2</v>
      </c>
      <c r="D23" s="60"/>
      <c r="E23" s="60"/>
      <c r="F23" s="576"/>
      <c r="G23" s="992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462</v>
      </c>
    </row>
    <row r="24" spans="1:16" s="20" customFormat="1" ht="39.75" customHeight="1">
      <c r="A24" s="77" t="s">
        <v>487</v>
      </c>
      <c r="B24" s="849" t="s">
        <v>63</v>
      </c>
      <c r="C24" s="941" t="s">
        <v>45</v>
      </c>
      <c r="D24" s="55"/>
      <c r="E24" s="55"/>
      <c r="F24" s="864"/>
      <c r="G24" s="992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488</v>
      </c>
      <c r="B25" s="1304" t="s">
        <v>518</v>
      </c>
      <c r="C25" s="1305">
        <v>2</v>
      </c>
      <c r="D25" s="355"/>
      <c r="E25" s="355"/>
      <c r="F25" s="1306"/>
      <c r="G25" s="1307">
        <v>3</v>
      </c>
      <c r="H25" s="1312">
        <f>G25*30</f>
        <v>90</v>
      </c>
      <c r="I25" s="355">
        <f>L25+J25</f>
        <v>27</v>
      </c>
      <c r="J25" s="355"/>
      <c r="K25" s="355"/>
      <c r="L25" s="355">
        <v>27</v>
      </c>
      <c r="M25" s="1309">
        <f>H25-I25</f>
        <v>63</v>
      </c>
      <c r="N25" s="1310"/>
      <c r="O25" s="1311">
        <v>1.5</v>
      </c>
      <c r="P25" s="230" t="s">
        <v>541</v>
      </c>
    </row>
    <row r="26" spans="1:16" s="27" customFormat="1" ht="19.5" customHeight="1">
      <c r="A26" s="77" t="s">
        <v>489</v>
      </c>
      <c r="B26" s="849" t="s">
        <v>64</v>
      </c>
      <c r="C26" s="941"/>
      <c r="D26" s="55"/>
      <c r="E26" s="55"/>
      <c r="F26" s="864"/>
      <c r="G26" s="992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49" t="s">
        <v>64</v>
      </c>
      <c r="C27" s="953">
        <v>2</v>
      </c>
      <c r="D27" s="238"/>
      <c r="E27" s="238"/>
      <c r="F27" s="988"/>
      <c r="G27" s="992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30" t="s">
        <v>543</v>
      </c>
    </row>
    <row r="28" spans="1:16" s="978" customFormat="1" ht="19.5" customHeight="1">
      <c r="A28" s="77"/>
      <c r="B28" s="849" t="s">
        <v>64</v>
      </c>
      <c r="C28" s="953">
        <v>3</v>
      </c>
      <c r="D28" s="238"/>
      <c r="E28" s="238"/>
      <c r="F28" s="988"/>
      <c r="G28" s="1067">
        <v>5</v>
      </c>
      <c r="H28" s="950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7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8">
        <f>H29-I29</f>
        <v>45</v>
      </c>
      <c r="N29" s="893"/>
      <c r="O29" s="58"/>
      <c r="P29" s="230"/>
    </row>
    <row r="30" spans="1:16" s="27" customFormat="1" ht="19.5" customHeight="1">
      <c r="A30" s="1076" t="s">
        <v>505</v>
      </c>
      <c r="B30" s="1034" t="s">
        <v>41</v>
      </c>
      <c r="C30" s="994"/>
      <c r="D30" s="995"/>
      <c r="E30" s="995"/>
      <c r="F30" s="996"/>
      <c r="G30" s="106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5"/>
      <c r="P30" s="1129"/>
    </row>
    <row r="31" spans="1:16" s="978" customFormat="1" ht="19.5" customHeight="1">
      <c r="A31" s="605"/>
      <c r="B31" s="997" t="s">
        <v>41</v>
      </c>
      <c r="C31" s="998"/>
      <c r="D31" s="80">
        <v>1</v>
      </c>
      <c r="E31" s="128"/>
      <c r="F31" s="988"/>
      <c r="G31" s="999">
        <v>3</v>
      </c>
      <c r="H31" s="948">
        <f>G31*30</f>
        <v>90</v>
      </c>
      <c r="I31" s="1000">
        <f>SUM($J31:$L31)</f>
        <v>60</v>
      </c>
      <c r="J31" s="625">
        <v>8</v>
      </c>
      <c r="K31" s="625"/>
      <c r="L31" s="625">
        <v>52</v>
      </c>
      <c r="M31" s="1001">
        <f>H31-I31</f>
        <v>30</v>
      </c>
      <c r="N31" s="87">
        <v>4</v>
      </c>
      <c r="O31" s="80"/>
      <c r="P31" s="1130" t="s">
        <v>459</v>
      </c>
    </row>
    <row r="32" spans="1:16" s="978" customFormat="1" ht="19.5" customHeight="1">
      <c r="A32" s="605"/>
      <c r="B32" s="997" t="s">
        <v>41</v>
      </c>
      <c r="C32" s="998"/>
      <c r="D32" s="21">
        <v>2</v>
      </c>
      <c r="E32" s="128"/>
      <c r="F32" s="988"/>
      <c r="G32" s="992">
        <v>3</v>
      </c>
      <c r="H32" s="936">
        <f>G32*30</f>
        <v>90</v>
      </c>
      <c r="I32" s="1002">
        <v>72</v>
      </c>
      <c r="J32" s="58"/>
      <c r="K32" s="58"/>
      <c r="L32" s="58">
        <v>72</v>
      </c>
      <c r="M32" s="1003">
        <f>H32-I32</f>
        <v>18</v>
      </c>
      <c r="N32" s="87"/>
      <c r="O32" s="80">
        <v>4</v>
      </c>
      <c r="P32" s="1130" t="s">
        <v>459</v>
      </c>
    </row>
    <row r="33" spans="1:16" s="978" customFormat="1" ht="19.5" customHeight="1">
      <c r="A33" s="605"/>
      <c r="B33" s="997" t="s">
        <v>41</v>
      </c>
      <c r="C33" s="998"/>
      <c r="D33" s="21">
        <v>3</v>
      </c>
      <c r="E33" s="128"/>
      <c r="F33" s="988"/>
      <c r="G33" s="992">
        <v>3</v>
      </c>
      <c r="H33" s="936">
        <f>G33*30</f>
        <v>90</v>
      </c>
      <c r="I33" s="1002">
        <v>60</v>
      </c>
      <c r="J33" s="58">
        <v>4</v>
      </c>
      <c r="K33" s="58"/>
      <c r="L33" s="58">
        <v>56</v>
      </c>
      <c r="M33" s="1003">
        <f>H33-I33</f>
        <v>30</v>
      </c>
      <c r="N33" s="87"/>
      <c r="O33" s="80"/>
      <c r="P33" s="1130"/>
    </row>
    <row r="34" spans="1:16" s="978" customFormat="1" ht="19.5" customHeight="1">
      <c r="A34" s="605"/>
      <c r="B34" s="997" t="s">
        <v>41</v>
      </c>
      <c r="C34" s="998"/>
      <c r="D34" s="21">
        <v>4</v>
      </c>
      <c r="E34" s="128"/>
      <c r="F34" s="988"/>
      <c r="G34" s="992">
        <v>3</v>
      </c>
      <c r="H34" s="936">
        <f>G34*30</f>
        <v>90</v>
      </c>
      <c r="I34" s="1002">
        <v>72</v>
      </c>
      <c r="J34" s="58"/>
      <c r="K34" s="58"/>
      <c r="L34" s="58">
        <v>72</v>
      </c>
      <c r="M34" s="1003">
        <f>H34-I34</f>
        <v>18</v>
      </c>
      <c r="N34" s="87"/>
      <c r="O34" s="80"/>
      <c r="P34" s="1130"/>
    </row>
    <row r="35" spans="1:16" s="978" customFormat="1" ht="20.25" customHeight="1" thickBot="1">
      <c r="A35" s="605"/>
      <c r="B35" s="1004" t="s">
        <v>41</v>
      </c>
      <c r="C35" s="1005"/>
      <c r="D35" s="972" t="s">
        <v>421</v>
      </c>
      <c r="E35" s="333"/>
      <c r="F35" s="1006"/>
      <c r="G35" s="1007"/>
      <c r="H35" s="2123" t="s">
        <v>454</v>
      </c>
      <c r="I35" s="2124"/>
      <c r="J35" s="2124"/>
      <c r="K35" s="2124"/>
      <c r="L35" s="2124"/>
      <c r="M35" s="2125"/>
      <c r="N35" s="983"/>
      <c r="O35" s="618"/>
      <c r="P35" s="1130"/>
    </row>
    <row r="36" spans="1:16" s="20" customFormat="1" ht="19.5" customHeight="1" thickBot="1">
      <c r="A36" s="1911" t="s">
        <v>378</v>
      </c>
      <c r="B36" s="1920"/>
      <c r="C36" s="912"/>
      <c r="D36" s="109"/>
      <c r="E36" s="109"/>
      <c r="F36" s="991"/>
      <c r="G36" s="993">
        <f>G11+G14+G18+G21+G26+G24+G15+G12+G13+G25+G29+G30</f>
        <v>71</v>
      </c>
      <c r="H36" s="1021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6">
        <f t="shared" si="3"/>
        <v>996</v>
      </c>
      <c r="N36" s="1124">
        <f>SUM(N11:N35)</f>
        <v>27</v>
      </c>
      <c r="O36" s="1125">
        <f>SUM(O12:O35)</f>
        <v>24</v>
      </c>
      <c r="P36" s="230"/>
    </row>
    <row r="37" spans="1:16" s="27" customFormat="1" ht="19.5" customHeight="1" thickBot="1">
      <c r="A37" s="1913" t="s">
        <v>501</v>
      </c>
      <c r="B37" s="1914"/>
      <c r="C37" s="1914"/>
      <c r="D37" s="1914"/>
      <c r="E37" s="1914"/>
      <c r="F37" s="1914"/>
      <c r="G37" s="1914"/>
      <c r="H37" s="1915"/>
      <c r="I37" s="1915"/>
      <c r="J37" s="1915"/>
      <c r="K37" s="1915"/>
      <c r="L37" s="1915"/>
      <c r="M37" s="1915"/>
      <c r="N37" s="1914"/>
      <c r="O37" s="1914"/>
      <c r="P37" s="1129"/>
    </row>
    <row r="38" spans="1:16" s="27" customFormat="1" ht="19.5" customHeight="1">
      <c r="A38" s="493" t="s">
        <v>168</v>
      </c>
      <c r="B38" s="1351" t="s">
        <v>497</v>
      </c>
      <c r="C38" s="1330"/>
      <c r="D38" s="1331" t="s">
        <v>22</v>
      </c>
      <c r="E38" s="1331"/>
      <c r="F38" s="1332"/>
      <c r="G38" s="1064">
        <v>3.5</v>
      </c>
      <c r="H38" s="885">
        <f aca="true" t="shared" si="4" ref="H38:H57">G38*30</f>
        <v>105</v>
      </c>
      <c r="I38" s="836">
        <f>J38+K38+L38</f>
        <v>45</v>
      </c>
      <c r="J38" s="865">
        <v>30</v>
      </c>
      <c r="K38" s="866"/>
      <c r="L38" s="866">
        <v>15</v>
      </c>
      <c r="M38" s="411">
        <f aca="true" t="shared" si="5" ref="M38:M57">H38-I38</f>
        <v>60</v>
      </c>
      <c r="N38" s="243">
        <v>3</v>
      </c>
      <c r="O38" s="244"/>
      <c r="P38" s="1129" t="s">
        <v>542</v>
      </c>
    </row>
    <row r="39" spans="1:16" s="27" customFormat="1" ht="19.5" customHeight="1">
      <c r="A39" s="896" t="s">
        <v>169</v>
      </c>
      <c r="B39" s="852" t="s">
        <v>71</v>
      </c>
      <c r="C39" s="850" t="s">
        <v>45</v>
      </c>
      <c r="D39" s="23"/>
      <c r="E39" s="23"/>
      <c r="F39" s="144"/>
      <c r="G39" s="1071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170</v>
      </c>
      <c r="B40" s="852" t="s">
        <v>73</v>
      </c>
      <c r="C40" s="846"/>
      <c r="D40" s="16">
        <v>3</v>
      </c>
      <c r="E40" s="16"/>
      <c r="F40" s="986"/>
      <c r="G40" s="1071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385</v>
      </c>
      <c r="B41" s="879" t="s">
        <v>68</v>
      </c>
      <c r="C41" s="851" t="s">
        <v>46</v>
      </c>
      <c r="D41" s="29"/>
      <c r="E41" s="29"/>
      <c r="F41" s="1013"/>
      <c r="G41" s="1072">
        <v>3.5</v>
      </c>
      <c r="H41" s="881">
        <f t="shared" si="4"/>
        <v>105</v>
      </c>
      <c r="I41" s="882">
        <f>J41+K41+L41</f>
        <v>54</v>
      </c>
      <c r="J41" s="882">
        <v>36</v>
      </c>
      <c r="K41" s="882"/>
      <c r="L41" s="882">
        <v>18</v>
      </c>
      <c r="M41" s="883">
        <f t="shared" si="5"/>
        <v>51</v>
      </c>
      <c r="N41" s="884"/>
      <c r="O41" s="838"/>
      <c r="P41" s="1129"/>
    </row>
    <row r="42" spans="1:16" s="27" customFormat="1" ht="19.5" customHeight="1">
      <c r="A42" s="896" t="s">
        <v>171</v>
      </c>
      <c r="B42" s="852" t="s">
        <v>69</v>
      </c>
      <c r="C42" s="850" t="s">
        <v>46</v>
      </c>
      <c r="D42" s="29"/>
      <c r="E42" s="29"/>
      <c r="F42" s="506"/>
      <c r="G42" s="1073">
        <v>5.5</v>
      </c>
      <c r="H42" s="870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1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172</v>
      </c>
      <c r="B43" s="852" t="s">
        <v>416</v>
      </c>
      <c r="C43" s="850"/>
      <c r="D43" s="23"/>
      <c r="E43" s="23"/>
      <c r="F43" s="506" t="s">
        <v>46</v>
      </c>
      <c r="G43" s="1071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173</v>
      </c>
      <c r="B44" s="852" t="s">
        <v>110</v>
      </c>
      <c r="C44" s="850" t="s">
        <v>47</v>
      </c>
      <c r="D44" s="23"/>
      <c r="E44" s="23"/>
      <c r="F44" s="506"/>
      <c r="G44" s="1073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288</v>
      </c>
      <c r="B45" s="852" t="s">
        <v>415</v>
      </c>
      <c r="C45" s="850"/>
      <c r="D45" s="23"/>
      <c r="E45" s="23"/>
      <c r="F45" s="271">
        <v>5</v>
      </c>
      <c r="G45" s="1071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292</v>
      </c>
      <c r="B46" s="852" t="s">
        <v>75</v>
      </c>
      <c r="C46" s="851" t="s">
        <v>47</v>
      </c>
      <c r="D46" s="29"/>
      <c r="E46" s="29"/>
      <c r="F46" s="506"/>
      <c r="G46" s="1073">
        <v>4.5</v>
      </c>
      <c r="H46" s="870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1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386</v>
      </c>
      <c r="B47" s="852" t="s">
        <v>79</v>
      </c>
      <c r="C47" s="850" t="s">
        <v>47</v>
      </c>
      <c r="D47" s="23"/>
      <c r="E47" s="23"/>
      <c r="F47" s="506"/>
      <c r="G47" s="1073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387</v>
      </c>
      <c r="B48" s="852" t="s">
        <v>72</v>
      </c>
      <c r="C48" s="850"/>
      <c r="D48" s="23" t="s">
        <v>47</v>
      </c>
      <c r="E48" s="23"/>
      <c r="F48" s="506"/>
      <c r="G48" s="1072">
        <v>4.5</v>
      </c>
      <c r="H48" s="881">
        <f t="shared" si="4"/>
        <v>135</v>
      </c>
      <c r="I48" s="882">
        <f>J48+K48+L48</f>
        <v>60</v>
      </c>
      <c r="J48" s="882">
        <v>30</v>
      </c>
      <c r="K48" s="882">
        <v>30</v>
      </c>
      <c r="L48" s="882"/>
      <c r="M48" s="883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388</v>
      </c>
      <c r="B49" s="852" t="s">
        <v>82</v>
      </c>
      <c r="C49" s="854" t="s">
        <v>48</v>
      </c>
      <c r="D49" s="37"/>
      <c r="E49" s="37"/>
      <c r="F49" s="143"/>
      <c r="G49" s="1073">
        <v>7</v>
      </c>
      <c r="H49" s="870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1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484</v>
      </c>
      <c r="B50" s="1247" t="s">
        <v>417</v>
      </c>
      <c r="C50" s="946" t="s">
        <v>48</v>
      </c>
      <c r="D50" s="283"/>
      <c r="E50" s="283"/>
      <c r="F50" s="1014"/>
      <c r="G50" s="1073">
        <v>5</v>
      </c>
      <c r="H50" s="870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1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485</v>
      </c>
      <c r="B51" s="1353" t="s">
        <v>418</v>
      </c>
      <c r="C51" s="968"/>
      <c r="D51" s="623"/>
      <c r="E51" s="623"/>
      <c r="F51" s="1015" t="s">
        <v>48</v>
      </c>
      <c r="G51" s="1074">
        <v>1</v>
      </c>
      <c r="H51" s="892">
        <f t="shared" si="4"/>
        <v>30</v>
      </c>
      <c r="I51" s="894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2" t="s">
        <v>74</v>
      </c>
      <c r="C52" s="850" t="s">
        <v>49</v>
      </c>
      <c r="D52" s="23"/>
      <c r="E52" s="23"/>
      <c r="F52" s="506"/>
      <c r="G52" s="1071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0" t="s">
        <v>49</v>
      </c>
      <c r="D53" s="23"/>
      <c r="E53" s="23"/>
      <c r="F53" s="144"/>
      <c r="G53" s="1073">
        <v>5.5</v>
      </c>
      <c r="H53" s="870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1">
        <f t="shared" si="5"/>
        <v>90</v>
      </c>
      <c r="N53" s="210"/>
      <c r="O53" s="40"/>
      <c r="P53" s="1129"/>
    </row>
    <row r="54" spans="1:16" s="27" customFormat="1" ht="19.5" customHeight="1">
      <c r="A54" s="896" t="s">
        <v>508</v>
      </c>
      <c r="B54" s="970" t="s">
        <v>419</v>
      </c>
      <c r="C54" s="850"/>
      <c r="D54" s="23"/>
      <c r="E54" s="23" t="s">
        <v>49</v>
      </c>
      <c r="F54" s="144"/>
      <c r="G54" s="1071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29"/>
    </row>
    <row r="55" spans="1:16" s="27" customFormat="1" ht="19.5" customHeight="1">
      <c r="A55" s="896" t="s">
        <v>509</v>
      </c>
      <c r="B55" s="855" t="s">
        <v>86</v>
      </c>
      <c r="C55" s="850" t="s">
        <v>49</v>
      </c>
      <c r="D55" s="23"/>
      <c r="E55" s="23"/>
      <c r="F55" s="272"/>
      <c r="G55" s="1075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420</v>
      </c>
      <c r="C56" s="897"/>
      <c r="D56" s="623"/>
      <c r="E56" s="623" t="s">
        <v>50</v>
      </c>
      <c r="F56" s="938"/>
      <c r="G56" s="1070">
        <v>2</v>
      </c>
      <c r="H56" s="947">
        <f t="shared" si="4"/>
        <v>60</v>
      </c>
      <c r="I56" s="894">
        <f>SUM(J56:L56)</f>
        <v>26</v>
      </c>
      <c r="J56" s="626"/>
      <c r="K56" s="627"/>
      <c r="L56" s="627">
        <v>26</v>
      </c>
      <c r="M56" s="288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79" t="s">
        <v>83</v>
      </c>
      <c r="C57" s="851" t="s">
        <v>50</v>
      </c>
      <c r="D57" s="29"/>
      <c r="E57" s="29"/>
      <c r="F57" s="880"/>
      <c r="G57" s="1075">
        <v>7.5</v>
      </c>
      <c r="H57" s="1100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22"/>
      <c r="O57" s="124"/>
      <c r="P57" s="1129"/>
    </row>
    <row r="58" spans="1:16" s="27" customFormat="1" ht="19.5" customHeight="1" thickBot="1">
      <c r="A58" s="1925" t="s">
        <v>440</v>
      </c>
      <c r="B58" s="2122"/>
      <c r="C58" s="212"/>
      <c r="D58" s="105"/>
      <c r="E58" s="105"/>
      <c r="F58" s="930"/>
      <c r="G58" s="1016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99">
        <f t="shared" si="6"/>
        <v>1312</v>
      </c>
      <c r="N58" s="1023">
        <f>SUM(N38:N57)</f>
        <v>3</v>
      </c>
      <c r="O58" s="591">
        <f>SUM(O38:O57)</f>
        <v>0</v>
      </c>
      <c r="P58" s="1129"/>
    </row>
    <row r="59" spans="1:16" s="27" customFormat="1" ht="19.5" customHeight="1" thickBot="1">
      <c r="A59" s="1929" t="s">
        <v>512</v>
      </c>
      <c r="B59" s="1930"/>
      <c r="C59" s="1930"/>
      <c r="D59" s="1930"/>
      <c r="E59" s="1930"/>
      <c r="F59" s="1930"/>
      <c r="G59" s="1930"/>
      <c r="H59" s="1931"/>
      <c r="I59" s="1931"/>
      <c r="J59" s="1931"/>
      <c r="K59" s="1931"/>
      <c r="L59" s="1931"/>
      <c r="M59" s="1931"/>
      <c r="N59" s="1930"/>
      <c r="O59" s="1930"/>
      <c r="P59" s="1129"/>
    </row>
    <row r="60" spans="1:16" s="27" customFormat="1" ht="19.5" customHeight="1">
      <c r="A60" s="493" t="s">
        <v>174</v>
      </c>
      <c r="B60" s="856" t="s">
        <v>89</v>
      </c>
      <c r="C60" s="837"/>
      <c r="D60" s="82">
        <v>2</v>
      </c>
      <c r="E60" s="82"/>
      <c r="F60" s="1276"/>
      <c r="G60" s="1280">
        <v>3</v>
      </c>
      <c r="H60" s="409">
        <f>G60*30</f>
        <v>90</v>
      </c>
      <c r="I60" s="494"/>
      <c r="J60" s="494"/>
      <c r="K60" s="494"/>
      <c r="L60" s="494"/>
      <c r="M60" s="495"/>
      <c r="N60" s="914"/>
      <c r="O60" s="184"/>
      <c r="P60" s="1129" t="s">
        <v>542</v>
      </c>
    </row>
    <row r="61" spans="1:16" s="27" customFormat="1" ht="19.5" customHeight="1">
      <c r="A61" s="1076" t="s">
        <v>175</v>
      </c>
      <c r="B61" s="857" t="s">
        <v>90</v>
      </c>
      <c r="C61" s="840"/>
      <c r="D61" s="40">
        <v>4</v>
      </c>
      <c r="E61" s="40"/>
      <c r="F61" s="1277"/>
      <c r="G61" s="1072">
        <v>4.5</v>
      </c>
      <c r="H61" s="166">
        <f>G61*30</f>
        <v>135</v>
      </c>
      <c r="I61" s="963"/>
      <c r="J61" s="963"/>
      <c r="K61" s="963"/>
      <c r="L61" s="963"/>
      <c r="M61" s="1078"/>
      <c r="N61" s="1079"/>
      <c r="O61" s="1080"/>
      <c r="P61" s="1129"/>
    </row>
    <row r="62" spans="1:16" s="27" customFormat="1" ht="19.5" customHeight="1">
      <c r="A62" s="1076" t="s">
        <v>178</v>
      </c>
      <c r="B62" s="857" t="s">
        <v>90</v>
      </c>
      <c r="C62" s="846"/>
      <c r="D62" s="16">
        <v>6</v>
      </c>
      <c r="E62" s="16"/>
      <c r="F62" s="1278"/>
      <c r="G62" s="1281">
        <v>4.5</v>
      </c>
      <c r="H62" s="166">
        <f>G62*30</f>
        <v>135</v>
      </c>
      <c r="I62" s="58"/>
      <c r="J62" s="58"/>
      <c r="K62" s="58"/>
      <c r="L62" s="58"/>
      <c r="M62" s="496"/>
      <c r="N62" s="915"/>
      <c r="O62" s="188"/>
      <c r="P62" s="1129"/>
    </row>
    <row r="63" spans="1:16" s="27" customFormat="1" ht="19.5" customHeight="1">
      <c r="A63" s="1076" t="s">
        <v>182</v>
      </c>
      <c r="B63" s="858" t="s">
        <v>91</v>
      </c>
      <c r="C63" s="846"/>
      <c r="D63" s="16">
        <v>8</v>
      </c>
      <c r="E63" s="16"/>
      <c r="F63" s="1278"/>
      <c r="G63" s="1281">
        <v>4.5</v>
      </c>
      <c r="H63" s="166">
        <f>G63*30</f>
        <v>135</v>
      </c>
      <c r="I63" s="58"/>
      <c r="J63" s="58"/>
      <c r="K63" s="58"/>
      <c r="L63" s="58"/>
      <c r="M63" s="496"/>
      <c r="N63" s="915"/>
      <c r="O63" s="188"/>
      <c r="P63" s="1129"/>
    </row>
    <row r="64" spans="1:16" s="27" customFormat="1" ht="19.5" customHeight="1" thickBot="1">
      <c r="A64" s="1076" t="s">
        <v>183</v>
      </c>
      <c r="B64" s="859" t="s">
        <v>92</v>
      </c>
      <c r="C64" s="603"/>
      <c r="D64" s="236">
        <v>8</v>
      </c>
      <c r="E64" s="236"/>
      <c r="F64" s="1279"/>
      <c r="G64" s="1007">
        <v>6</v>
      </c>
      <c r="H64" s="874">
        <f>G64*30</f>
        <v>180</v>
      </c>
      <c r="I64" s="236"/>
      <c r="J64" s="236"/>
      <c r="K64" s="236"/>
      <c r="L64" s="236"/>
      <c r="M64" s="500"/>
      <c r="N64" s="916"/>
      <c r="O64" s="917"/>
      <c r="P64" s="1129"/>
    </row>
    <row r="65" spans="1:16" s="27" customFormat="1" ht="19.5" customHeight="1" thickBot="1">
      <c r="A65" s="2034" t="s">
        <v>514</v>
      </c>
      <c r="B65" s="2035"/>
      <c r="C65" s="2035"/>
      <c r="D65" s="2035"/>
      <c r="E65" s="2035"/>
      <c r="F65" s="2035"/>
      <c r="G65" s="2035"/>
      <c r="H65" s="2035"/>
      <c r="I65" s="2035"/>
      <c r="J65" s="2035"/>
      <c r="K65" s="2035"/>
      <c r="L65" s="2035"/>
      <c r="M65" s="2035"/>
      <c r="N65" s="1912"/>
      <c r="O65" s="1912"/>
      <c r="P65" s="1129"/>
    </row>
    <row r="66" spans="1:16" s="978" customFormat="1" ht="19.5" customHeight="1" thickBot="1">
      <c r="A66" s="493" t="s">
        <v>513</v>
      </c>
      <c r="B66" s="861" t="s">
        <v>93</v>
      </c>
      <c r="C66" s="860">
        <v>8</v>
      </c>
      <c r="D66" s="95"/>
      <c r="E66" s="95"/>
      <c r="F66" s="1261"/>
      <c r="G66" s="1283">
        <v>1.5</v>
      </c>
      <c r="H66" s="1973" t="s">
        <v>140</v>
      </c>
      <c r="I66" s="1974"/>
      <c r="J66" s="1974"/>
      <c r="K66" s="1974"/>
      <c r="L66" s="1974"/>
      <c r="M66" s="1975"/>
      <c r="N66" s="919"/>
      <c r="O66" s="920"/>
      <c r="P66" s="1130"/>
    </row>
    <row r="67" spans="1:16" s="27" customFormat="1" ht="19.5" customHeight="1" thickBot="1">
      <c r="A67" s="1971" t="s">
        <v>202</v>
      </c>
      <c r="B67" s="1972"/>
      <c r="C67" s="853"/>
      <c r="D67" s="90"/>
      <c r="E67" s="90"/>
      <c r="F67" s="1282"/>
      <c r="G67" s="1284">
        <f>G60+G62+G63+G64+G66+G61</f>
        <v>24</v>
      </c>
      <c r="H67" s="875">
        <f>G67*30</f>
        <v>720</v>
      </c>
      <c r="I67" s="1976"/>
      <c r="J67" s="1912"/>
      <c r="K67" s="1912"/>
      <c r="L67" s="1912"/>
      <c r="M67" s="1920"/>
      <c r="N67" s="922">
        <f>SUM(N60:N66)</f>
        <v>0</v>
      </c>
      <c r="O67" s="199">
        <f>SUM(O60:O66)</f>
        <v>0</v>
      </c>
      <c r="P67" s="1129"/>
    </row>
    <row r="68" spans="1:16" s="41" customFormat="1" ht="19.5" customHeight="1" thickBot="1">
      <c r="A68" s="2119" t="s">
        <v>455</v>
      </c>
      <c r="B68" s="2120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0"/>
    </row>
    <row r="69" spans="1:16" s="27" customFormat="1" ht="19.5" customHeight="1" thickBot="1">
      <c r="A69" s="1911" t="s">
        <v>229</v>
      </c>
      <c r="B69" s="1912"/>
      <c r="C69" s="1912"/>
      <c r="D69" s="1912"/>
      <c r="E69" s="1912"/>
      <c r="F69" s="1912"/>
      <c r="G69" s="1912"/>
      <c r="H69" s="1912"/>
      <c r="I69" s="1912"/>
      <c r="J69" s="1912"/>
      <c r="K69" s="1912"/>
      <c r="L69" s="1912"/>
      <c r="M69" s="1912"/>
      <c r="N69" s="1912"/>
      <c r="O69" s="1912"/>
      <c r="P69" s="1129"/>
    </row>
    <row r="70" spans="1:16" s="27" customFormat="1" ht="19.5" customHeight="1" thickBot="1">
      <c r="A70" s="1911" t="s">
        <v>500</v>
      </c>
      <c r="B70" s="1912"/>
      <c r="C70" s="1912"/>
      <c r="D70" s="1912"/>
      <c r="E70" s="1912"/>
      <c r="F70" s="1912"/>
      <c r="G70" s="1912"/>
      <c r="H70" s="1912"/>
      <c r="I70" s="1912"/>
      <c r="J70" s="1912"/>
      <c r="K70" s="1912"/>
      <c r="L70" s="1912"/>
      <c r="M70" s="1912"/>
      <c r="N70" s="1912"/>
      <c r="O70" s="1912"/>
      <c r="P70" s="1129"/>
    </row>
    <row r="71" spans="1:16" s="27" customFormat="1" ht="19.5" customHeight="1">
      <c r="A71" s="1923" t="s">
        <v>530</v>
      </c>
      <c r="B71" s="2118"/>
      <c r="C71" s="946"/>
      <c r="D71" s="283" t="s">
        <v>45</v>
      </c>
      <c r="E71" s="283"/>
      <c r="F71" s="891"/>
      <c r="G71" s="1065">
        <v>4</v>
      </c>
      <c r="H71" s="947">
        <f>G71*30</f>
        <v>120</v>
      </c>
      <c r="I71" s="894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29"/>
    </row>
    <row r="72" spans="1:16" s="978" customFormat="1" ht="19.5" customHeight="1">
      <c r="A72" s="1923" t="s">
        <v>531</v>
      </c>
      <c r="B72" s="2118"/>
      <c r="C72" s="946"/>
      <c r="D72" s="283" t="s">
        <v>45</v>
      </c>
      <c r="E72" s="283"/>
      <c r="F72" s="891"/>
      <c r="G72" s="106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116" t="s">
        <v>413</v>
      </c>
      <c r="B73" s="2117"/>
      <c r="C73" s="973"/>
      <c r="D73" s="903">
        <v>4</v>
      </c>
      <c r="E73" s="903"/>
      <c r="F73" s="1010"/>
      <c r="G73" s="1065">
        <v>3</v>
      </c>
      <c r="H73" s="947">
        <f t="shared" si="8"/>
        <v>90</v>
      </c>
      <c r="I73" s="894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74"/>
      <c r="O73" s="975"/>
      <c r="P73" s="230"/>
    </row>
    <row r="74" spans="1:16" s="902" customFormat="1" ht="19.5" customHeight="1">
      <c r="A74" s="2116" t="s">
        <v>400</v>
      </c>
      <c r="B74" s="2117"/>
      <c r="C74" s="973"/>
      <c r="D74" s="903">
        <v>5</v>
      </c>
      <c r="E74" s="903"/>
      <c r="F74" s="1010"/>
      <c r="G74" s="992">
        <v>3</v>
      </c>
      <c r="H74" s="1027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0"/>
    </row>
    <row r="75" spans="1:16" s="902" customFormat="1" ht="19.5" customHeight="1">
      <c r="A75" s="2116" t="s">
        <v>491</v>
      </c>
      <c r="B75" s="2117"/>
      <c r="C75" s="1316" t="s">
        <v>48</v>
      </c>
      <c r="D75" s="623"/>
      <c r="E75" s="623"/>
      <c r="F75" s="1015"/>
      <c r="G75" s="1060">
        <v>4</v>
      </c>
      <c r="H75" s="951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4"/>
      <c r="O75" s="838"/>
      <c r="P75" s="230"/>
    </row>
    <row r="76" spans="1:16" s="902" customFormat="1" ht="19.5" customHeight="1">
      <c r="A76" s="2116" t="s">
        <v>492</v>
      </c>
      <c r="B76" s="2117"/>
      <c r="C76" s="973"/>
      <c r="D76" s="903">
        <v>6</v>
      </c>
      <c r="E76" s="903"/>
      <c r="F76" s="1010"/>
      <c r="G76" s="1065">
        <v>3</v>
      </c>
      <c r="H76" s="947">
        <f t="shared" si="8"/>
        <v>90</v>
      </c>
      <c r="I76" s="894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74"/>
      <c r="O76" s="975"/>
      <c r="P76" s="230"/>
    </row>
    <row r="77" spans="1:16" s="902" customFormat="1" ht="19.5" customHeight="1">
      <c r="A77" s="1944" t="s">
        <v>493</v>
      </c>
      <c r="B77" s="1945"/>
      <c r="C77" s="961"/>
      <c r="D77" s="962">
        <v>7</v>
      </c>
      <c r="E77" s="962"/>
      <c r="F77" s="1319"/>
      <c r="G77" s="992">
        <v>3</v>
      </c>
      <c r="H77" s="1027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0"/>
    </row>
    <row r="78" spans="1:16" s="902" customFormat="1" ht="19.5" customHeight="1">
      <c r="A78" s="1944" t="s">
        <v>494</v>
      </c>
      <c r="B78" s="1945"/>
      <c r="C78" s="949"/>
      <c r="D78" s="40">
        <v>7</v>
      </c>
      <c r="E78" s="40"/>
      <c r="F78" s="1011"/>
      <c r="G78" s="999">
        <v>3</v>
      </c>
      <c r="H78" s="947">
        <f>G78*30</f>
        <v>90</v>
      </c>
      <c r="I78" s="1320">
        <f>J78+K78+L78</f>
        <v>30</v>
      </c>
      <c r="J78" s="626">
        <v>20</v>
      </c>
      <c r="K78" s="627"/>
      <c r="L78" s="627">
        <v>10</v>
      </c>
      <c r="M78" s="1321">
        <f>H78-I78</f>
        <v>60</v>
      </c>
      <c r="N78" s="933"/>
      <c r="O78" s="625"/>
      <c r="P78" s="230"/>
    </row>
    <row r="79" spans="1:16" s="978" customFormat="1" ht="19.5" customHeight="1" thickBot="1">
      <c r="A79" s="1944" t="s">
        <v>414</v>
      </c>
      <c r="B79" s="1945"/>
      <c r="C79" s="949"/>
      <c r="D79" s="40">
        <v>8</v>
      </c>
      <c r="E79" s="40"/>
      <c r="F79" s="1011"/>
      <c r="G79" s="1065">
        <v>3</v>
      </c>
      <c r="H79" s="947">
        <f t="shared" si="8"/>
        <v>90</v>
      </c>
      <c r="I79" s="894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33"/>
      <c r="O79" s="625"/>
      <c r="P79" s="1130"/>
    </row>
    <row r="80" spans="1:16" s="902" customFormat="1" ht="19.5" customHeight="1" thickBot="1">
      <c r="A80" s="1967" t="s">
        <v>399</v>
      </c>
      <c r="B80" s="1968"/>
      <c r="C80" s="1126"/>
      <c r="D80" s="1127"/>
      <c r="E80" s="1127"/>
      <c r="F80" s="1128"/>
      <c r="G80" s="1012">
        <f aca="true" t="shared" si="11" ref="G80:M80">SUM(G71:G79)</f>
        <v>29</v>
      </c>
      <c r="H80" s="981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0"/>
    </row>
    <row r="81" spans="1:16" s="902" customFormat="1" ht="19.5" customHeight="1" thickBot="1">
      <c r="A81" s="2114" t="s">
        <v>423</v>
      </c>
      <c r="B81" s="2115"/>
      <c r="C81" s="2115"/>
      <c r="D81" s="2115"/>
      <c r="E81" s="2115"/>
      <c r="F81" s="2115"/>
      <c r="G81" s="2115"/>
      <c r="H81" s="2115"/>
      <c r="I81" s="2115"/>
      <c r="J81" s="2115"/>
      <c r="K81" s="2115"/>
      <c r="L81" s="2115"/>
      <c r="M81" s="2115"/>
      <c r="N81" s="2115"/>
      <c r="O81" s="2115"/>
      <c r="P81" s="230"/>
    </row>
    <row r="82" spans="1:16" s="27" customFormat="1" ht="19.5" customHeight="1">
      <c r="A82" s="141" t="s">
        <v>311</v>
      </c>
      <c r="B82" s="1352" t="s">
        <v>67</v>
      </c>
      <c r="C82" s="941"/>
      <c r="D82" s="59">
        <v>3</v>
      </c>
      <c r="E82" s="59"/>
      <c r="F82" s="864"/>
      <c r="G82" s="992">
        <v>4</v>
      </c>
      <c r="H82" s="867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6" t="s">
        <v>313</v>
      </c>
      <c r="B83" s="1334" t="s">
        <v>212</v>
      </c>
      <c r="C83" s="1316" t="s">
        <v>48</v>
      </c>
      <c r="D83" s="623"/>
      <c r="E83" s="623"/>
      <c r="F83" s="1015"/>
      <c r="G83" s="1060">
        <v>4</v>
      </c>
      <c r="H83" s="951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4"/>
      <c r="O83" s="838"/>
      <c r="P83" s="1130"/>
    </row>
    <row r="84" spans="1:16" s="978" customFormat="1" ht="19.5" customHeight="1">
      <c r="A84" s="206" t="s">
        <v>315</v>
      </c>
      <c r="B84" s="1322" t="s">
        <v>111</v>
      </c>
      <c r="C84" s="961"/>
      <c r="D84" s="962">
        <v>7</v>
      </c>
      <c r="E84" s="962"/>
      <c r="F84" s="1319"/>
      <c r="G84" s="992">
        <v>3</v>
      </c>
      <c r="H84" s="1027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6" t="s">
        <v>317</v>
      </c>
      <c r="B85" s="855" t="s">
        <v>36</v>
      </c>
      <c r="C85" s="210"/>
      <c r="D85" s="30">
        <v>3</v>
      </c>
      <c r="E85" s="30"/>
      <c r="F85" s="1121"/>
      <c r="G85" s="999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6">
        <v>18</v>
      </c>
      <c r="K85" s="627"/>
      <c r="L85" s="627">
        <v>18</v>
      </c>
      <c r="M85" s="1321">
        <f aca="true" t="shared" si="14" ref="M85:M90">H85-I85</f>
        <v>54</v>
      </c>
      <c r="N85" s="1314"/>
      <c r="O85" s="1315"/>
      <c r="P85" s="230"/>
    </row>
    <row r="86" spans="1:16" s="902" customFormat="1" ht="19.5" customHeight="1">
      <c r="A86" s="943"/>
      <c r="B86" s="847" t="s">
        <v>36</v>
      </c>
      <c r="C86" s="167"/>
      <c r="D86" s="21">
        <v>4</v>
      </c>
      <c r="E86" s="21"/>
      <c r="F86" s="985"/>
      <c r="G86" s="1065">
        <v>3</v>
      </c>
      <c r="H86" s="947">
        <f t="shared" si="12"/>
        <v>90</v>
      </c>
      <c r="I86" s="894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74"/>
      <c r="O86" s="975"/>
      <c r="P86" s="230"/>
    </row>
    <row r="87" spans="1:16" s="902" customFormat="1" ht="19.5" customHeight="1">
      <c r="A87" s="943"/>
      <c r="B87" s="847" t="s">
        <v>36</v>
      </c>
      <c r="C87" s="167"/>
      <c r="D87" s="21">
        <v>5</v>
      </c>
      <c r="E87" s="21"/>
      <c r="F87" s="985"/>
      <c r="G87" s="1065">
        <v>3</v>
      </c>
      <c r="H87" s="947">
        <f t="shared" si="12"/>
        <v>90</v>
      </c>
      <c r="I87" s="894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74"/>
      <c r="O87" s="975"/>
      <c r="P87" s="230"/>
    </row>
    <row r="88" spans="1:16" s="902" customFormat="1" ht="19.5" customHeight="1">
      <c r="A88" s="943"/>
      <c r="B88" s="847" t="s">
        <v>36</v>
      </c>
      <c r="C88" s="167"/>
      <c r="D88" s="21">
        <v>6</v>
      </c>
      <c r="E88" s="21"/>
      <c r="F88" s="985"/>
      <c r="G88" s="1065">
        <v>3</v>
      </c>
      <c r="H88" s="947">
        <f t="shared" si="12"/>
        <v>90</v>
      </c>
      <c r="I88" s="894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33"/>
      <c r="O88" s="625"/>
      <c r="P88" s="230"/>
    </row>
    <row r="89" spans="1:16" s="902" customFormat="1" ht="19.5" customHeight="1">
      <c r="A89" s="943"/>
      <c r="B89" s="847" t="s">
        <v>36</v>
      </c>
      <c r="C89" s="167"/>
      <c r="D89" s="21">
        <v>7</v>
      </c>
      <c r="E89" s="21"/>
      <c r="F89" s="985"/>
      <c r="G89" s="1068">
        <v>3</v>
      </c>
      <c r="H89" s="933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8"/>
      <c r="O89" s="625"/>
      <c r="P89" s="230"/>
    </row>
    <row r="90" spans="1:16" s="902" customFormat="1" ht="19.5" customHeight="1" thickBot="1">
      <c r="A90" s="943"/>
      <c r="B90" s="847" t="s">
        <v>36</v>
      </c>
      <c r="C90" s="167"/>
      <c r="D90" s="21">
        <v>8</v>
      </c>
      <c r="E90" s="21"/>
      <c r="F90" s="985"/>
      <c r="G90" s="1065">
        <v>3</v>
      </c>
      <c r="H90" s="947">
        <f t="shared" si="12"/>
        <v>90</v>
      </c>
      <c r="I90" s="894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33"/>
      <c r="O90" s="625"/>
      <c r="P90" s="230"/>
    </row>
    <row r="91" spans="1:16" s="978" customFormat="1" ht="19.5" thickBot="1">
      <c r="A91" s="2109" t="s">
        <v>424</v>
      </c>
      <c r="B91" s="2110"/>
      <c r="C91" s="2110"/>
      <c r="D91" s="2110"/>
      <c r="E91" s="2110"/>
      <c r="F91" s="2110"/>
      <c r="G91" s="2110"/>
      <c r="H91" s="2110"/>
      <c r="I91" s="2110"/>
      <c r="J91" s="2110"/>
      <c r="K91" s="2110"/>
      <c r="L91" s="2110"/>
      <c r="M91" s="2110"/>
      <c r="N91" s="2110"/>
      <c r="O91" s="2110"/>
      <c r="P91" s="1130"/>
    </row>
    <row r="92" spans="1:16" s="27" customFormat="1" ht="19.5" customHeight="1">
      <c r="A92" s="141" t="s">
        <v>318</v>
      </c>
      <c r="B92" s="1352" t="s">
        <v>279</v>
      </c>
      <c r="C92" s="941"/>
      <c r="D92" s="59">
        <v>3</v>
      </c>
      <c r="E92" s="59"/>
      <c r="F92" s="864"/>
      <c r="G92" s="992">
        <v>4</v>
      </c>
      <c r="H92" s="867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496</v>
      </c>
      <c r="C93" s="1037" t="s">
        <v>48</v>
      </c>
      <c r="D93" s="1323"/>
      <c r="E93" s="55"/>
      <c r="F93" s="1324"/>
      <c r="G93" s="1060">
        <v>4</v>
      </c>
      <c r="H93" s="951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4"/>
      <c r="O93" s="838"/>
      <c r="P93" s="230"/>
    </row>
    <row r="94" spans="1:16" s="41" customFormat="1" ht="19.5" customHeight="1">
      <c r="A94" s="141" t="s">
        <v>327</v>
      </c>
      <c r="B94" s="1322" t="s">
        <v>495</v>
      </c>
      <c r="C94" s="1037"/>
      <c r="D94" s="1018" t="s">
        <v>49</v>
      </c>
      <c r="E94" s="55"/>
      <c r="F94" s="1325"/>
      <c r="G94" s="992">
        <v>3</v>
      </c>
      <c r="H94" s="1027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0"/>
    </row>
    <row r="95" spans="1:16" s="1115" customFormat="1" ht="19.5" customHeight="1">
      <c r="A95" s="141" t="s">
        <v>328</v>
      </c>
      <c r="B95" s="1264" t="s">
        <v>56</v>
      </c>
      <c r="C95" s="1116"/>
      <c r="D95" s="359">
        <v>3</v>
      </c>
      <c r="E95" s="359"/>
      <c r="F95" s="1286"/>
      <c r="G95" s="999">
        <v>3</v>
      </c>
      <c r="H95" s="951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33"/>
      <c r="O95" s="625"/>
      <c r="P95" s="230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9">
        <v>3</v>
      </c>
      <c r="H96" s="951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89"/>
      <c r="O96" s="1287"/>
      <c r="P96" s="230"/>
    </row>
    <row r="97" spans="1:16" s="1115" customFormat="1" ht="19.5" customHeight="1">
      <c r="A97" s="141" t="s">
        <v>331</v>
      </c>
      <c r="B97" s="1008" t="s">
        <v>255</v>
      </c>
      <c r="C97" s="1118"/>
      <c r="D97" s="1287">
        <v>5</v>
      </c>
      <c r="E97" s="1287"/>
      <c r="F97" s="1290"/>
      <c r="G97" s="999">
        <v>3</v>
      </c>
      <c r="H97" s="951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91"/>
      <c r="O97" s="1292"/>
      <c r="P97" s="230"/>
    </row>
    <row r="98" spans="1:16" s="20" customFormat="1" ht="19.5" customHeight="1">
      <c r="A98" s="141" t="s">
        <v>333</v>
      </c>
      <c r="B98" s="1009" t="s">
        <v>57</v>
      </c>
      <c r="C98" s="964"/>
      <c r="D98" s="904">
        <v>6</v>
      </c>
      <c r="E98" s="904"/>
      <c r="F98" s="966"/>
      <c r="G98" s="999">
        <v>3</v>
      </c>
      <c r="H98" s="951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84"/>
      <c r="O98" s="965"/>
      <c r="P98" s="230"/>
    </row>
    <row r="99" spans="1:16" s="1115" customFormat="1" ht="19.5" customHeight="1">
      <c r="A99" s="141" t="s">
        <v>334</v>
      </c>
      <c r="B99" s="1009" t="s">
        <v>329</v>
      </c>
      <c r="C99" s="1119"/>
      <c r="D99" s="58">
        <v>7</v>
      </c>
      <c r="E99" s="58"/>
      <c r="F99" s="1293"/>
      <c r="G99" s="999">
        <v>3</v>
      </c>
      <c r="H99" s="951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91"/>
      <c r="O99" s="1292"/>
      <c r="P99" s="230"/>
    </row>
    <row r="100" spans="1:16" s="1115" customFormat="1" ht="19.5" customHeight="1" thickBot="1">
      <c r="A100" s="141" t="s">
        <v>335</v>
      </c>
      <c r="B100" s="967" t="s">
        <v>411</v>
      </c>
      <c r="C100" s="1120"/>
      <c r="D100" s="58">
        <v>8</v>
      </c>
      <c r="E100" s="579"/>
      <c r="F100" s="1294"/>
      <c r="G100" s="999">
        <v>3</v>
      </c>
      <c r="H100" s="951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95"/>
      <c r="O100" s="1296"/>
      <c r="P100" s="230"/>
    </row>
    <row r="101" spans="1:16" s="1115" customFormat="1" ht="19.5" customHeight="1" thickBot="1">
      <c r="A101" s="1929" t="s">
        <v>502</v>
      </c>
      <c r="B101" s="1930"/>
      <c r="C101" s="1930"/>
      <c r="D101" s="1930"/>
      <c r="E101" s="1930"/>
      <c r="F101" s="1930"/>
      <c r="G101" s="1930"/>
      <c r="H101" s="1930"/>
      <c r="I101" s="1930"/>
      <c r="J101" s="1930"/>
      <c r="K101" s="1930"/>
      <c r="L101" s="1930"/>
      <c r="M101" s="1930"/>
      <c r="N101" s="1930"/>
      <c r="O101" s="1930"/>
      <c r="P101" s="230"/>
    </row>
    <row r="102" spans="1:16" s="27" customFormat="1" ht="21" customHeight="1">
      <c r="A102" s="1921" t="s">
        <v>408</v>
      </c>
      <c r="B102" s="1922"/>
      <c r="C102" s="941"/>
      <c r="D102" s="59">
        <v>3</v>
      </c>
      <c r="E102" s="59"/>
      <c r="F102" s="864"/>
      <c r="G102" s="992">
        <v>5</v>
      </c>
      <c r="H102" s="867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1927" t="s">
        <v>413</v>
      </c>
      <c r="B103" s="1928"/>
      <c r="C103" s="516"/>
      <c r="D103" s="887" t="s">
        <v>46</v>
      </c>
      <c r="E103" s="1029"/>
      <c r="F103" s="1030"/>
      <c r="G103" s="1060">
        <v>5.5</v>
      </c>
      <c r="H103" s="933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32"/>
      <c r="O103" s="514"/>
      <c r="P103" s="1129"/>
    </row>
    <row r="104" spans="1:16" s="27" customFormat="1" ht="19.5" customHeight="1">
      <c r="A104" s="1927" t="s">
        <v>400</v>
      </c>
      <c r="B104" s="1928"/>
      <c r="C104" s="517"/>
      <c r="D104" s="55" t="s">
        <v>47</v>
      </c>
      <c r="E104" s="512"/>
      <c r="F104" s="1017"/>
      <c r="G104" s="1061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1"/>
      <c r="P104" s="1129"/>
    </row>
    <row r="105" spans="1:16" s="27" customFormat="1" ht="19.5" customHeight="1">
      <c r="A105" s="2112" t="s">
        <v>412</v>
      </c>
      <c r="B105" s="2113"/>
      <c r="C105" s="848"/>
      <c r="D105" s="55" t="s">
        <v>48</v>
      </c>
      <c r="E105" s="55"/>
      <c r="F105" s="1018"/>
      <c r="G105" s="1061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1923" t="s">
        <v>409</v>
      </c>
      <c r="B106" s="1924"/>
      <c r="C106" s="851"/>
      <c r="D106" s="29" t="s">
        <v>49</v>
      </c>
      <c r="E106" s="29"/>
      <c r="F106" s="1026"/>
      <c r="G106" s="1062">
        <v>5</v>
      </c>
      <c r="H106" s="1027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20"/>
      <c r="O106" s="30"/>
      <c r="P106" s="230"/>
    </row>
    <row r="107" spans="1:16" s="20" customFormat="1" ht="19.5" customHeight="1" thickBot="1">
      <c r="A107" s="1951" t="s">
        <v>414</v>
      </c>
      <c r="B107" s="1952"/>
      <c r="C107" s="909"/>
      <c r="D107" s="908">
        <v>8</v>
      </c>
      <c r="E107" s="910"/>
      <c r="F107" s="1019"/>
      <c r="G107" s="1063">
        <v>6</v>
      </c>
      <c r="H107" s="925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5"/>
      <c r="O107" s="908"/>
      <c r="P107" s="230"/>
    </row>
    <row r="108" spans="1:16" s="41" customFormat="1" ht="19.5" customHeight="1" thickBot="1">
      <c r="A108" s="1860" t="s">
        <v>379</v>
      </c>
      <c r="B108" s="1861"/>
      <c r="C108" s="104"/>
      <c r="D108" s="76"/>
      <c r="E108" s="76"/>
      <c r="F108" s="927"/>
      <c r="G108" s="1021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0" t="s">
        <v>426</v>
      </c>
    </row>
    <row r="109" spans="1:16" s="41" customFormat="1" ht="19.5" customHeight="1" thickBot="1">
      <c r="A109" s="2109" t="s">
        <v>423</v>
      </c>
      <c r="B109" s="2110"/>
      <c r="C109" s="2110"/>
      <c r="D109" s="2110"/>
      <c r="E109" s="2110"/>
      <c r="F109" s="2110"/>
      <c r="G109" s="2110"/>
      <c r="H109" s="2111"/>
      <c r="I109" s="2111"/>
      <c r="J109" s="2111"/>
      <c r="K109" s="2111"/>
      <c r="L109" s="2111"/>
      <c r="M109" s="2111"/>
      <c r="N109" s="2111"/>
      <c r="O109" s="2111"/>
      <c r="P109" s="230"/>
    </row>
    <row r="110" spans="1:16" s="1040" customFormat="1" ht="19.5" customHeight="1">
      <c r="A110" s="896" t="s">
        <v>281</v>
      </c>
      <c r="B110" s="849" t="s">
        <v>515</v>
      </c>
      <c r="C110" s="1076"/>
      <c r="D110" s="887" t="s">
        <v>45</v>
      </c>
      <c r="E110" s="887"/>
      <c r="F110" s="510"/>
      <c r="G110" s="999">
        <v>5</v>
      </c>
      <c r="H110" s="872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4"/>
      <c r="O110" s="838"/>
      <c r="P110" s="230"/>
    </row>
    <row r="111" spans="1:16" s="27" customFormat="1" ht="19.5" customHeight="1">
      <c r="A111" s="896" t="s">
        <v>392</v>
      </c>
      <c r="B111" s="849" t="s">
        <v>77</v>
      </c>
      <c r="C111" s="942"/>
      <c r="D111" s="887" t="s">
        <v>46</v>
      </c>
      <c r="E111" s="1029"/>
      <c r="F111" s="1030"/>
      <c r="G111" s="1060">
        <v>5.5</v>
      </c>
      <c r="H111" s="933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32"/>
      <c r="O111" s="514"/>
      <c r="P111" s="230"/>
    </row>
    <row r="112" spans="1:16" s="27" customFormat="1" ht="21.75" customHeight="1">
      <c r="A112" s="896" t="s">
        <v>393</v>
      </c>
      <c r="B112" s="849" t="s">
        <v>66</v>
      </c>
      <c r="C112" s="942"/>
      <c r="D112" s="55" t="s">
        <v>47</v>
      </c>
      <c r="E112" s="512"/>
      <c r="F112" s="1017"/>
      <c r="G112" s="1061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1"/>
      <c r="P112" s="230"/>
    </row>
    <row r="113" spans="1:16" s="27" customFormat="1" ht="21.75" customHeight="1">
      <c r="A113" s="896" t="s">
        <v>394</v>
      </c>
      <c r="B113" s="849" t="s">
        <v>88</v>
      </c>
      <c r="C113" s="942"/>
      <c r="D113" s="55" t="s">
        <v>48</v>
      </c>
      <c r="E113" s="55"/>
      <c r="F113" s="1018"/>
      <c r="G113" s="1061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6" t="s">
        <v>395</v>
      </c>
      <c r="B114" s="849" t="s">
        <v>81</v>
      </c>
      <c r="C114" s="1031"/>
      <c r="D114" s="29" t="s">
        <v>49</v>
      </c>
      <c r="E114" s="29"/>
      <c r="F114" s="1026"/>
      <c r="G114" s="1062">
        <v>5</v>
      </c>
      <c r="H114" s="1027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20"/>
      <c r="O114" s="30"/>
      <c r="P114" s="230"/>
    </row>
    <row r="115" spans="1:16" s="27" customFormat="1" ht="19.5" customHeight="1" thickBot="1">
      <c r="A115" s="896" t="s">
        <v>396</v>
      </c>
      <c r="B115" s="1041" t="s">
        <v>139</v>
      </c>
      <c r="C115" s="1028"/>
      <c r="D115" s="908">
        <v>8</v>
      </c>
      <c r="E115" s="910"/>
      <c r="F115" s="1019"/>
      <c r="G115" s="1063">
        <v>6</v>
      </c>
      <c r="H115" s="925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5"/>
      <c r="O115" s="908"/>
      <c r="P115" s="230"/>
    </row>
    <row r="116" spans="1:16" s="978" customFormat="1" ht="19.5" thickBot="1">
      <c r="A116" s="2109" t="s">
        <v>424</v>
      </c>
      <c r="B116" s="2110"/>
      <c r="C116" s="2110"/>
      <c r="D116" s="2110"/>
      <c r="E116" s="2110"/>
      <c r="F116" s="2110"/>
      <c r="G116" s="2110"/>
      <c r="H116" s="2110"/>
      <c r="I116" s="2110"/>
      <c r="J116" s="2110"/>
      <c r="K116" s="2110"/>
      <c r="L116" s="2110"/>
      <c r="M116" s="2110"/>
      <c r="N116" s="2110"/>
      <c r="O116" s="2110"/>
      <c r="P116" s="1130"/>
    </row>
    <row r="117" spans="1:16" s="20" customFormat="1" ht="19.5" customHeight="1">
      <c r="A117" s="1043" t="s">
        <v>397</v>
      </c>
      <c r="B117" s="1263" t="s">
        <v>422</v>
      </c>
      <c r="C117" s="941"/>
      <c r="D117" s="59">
        <v>3</v>
      </c>
      <c r="E117" s="59"/>
      <c r="F117" s="864"/>
      <c r="G117" s="992">
        <v>5</v>
      </c>
      <c r="H117" s="867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43" t="s">
        <v>398</v>
      </c>
      <c r="B118" s="940" t="s">
        <v>404</v>
      </c>
      <c r="C118" s="941"/>
      <c r="D118" s="887" t="s">
        <v>46</v>
      </c>
      <c r="E118" s="1029"/>
      <c r="F118" s="1030"/>
      <c r="G118" s="1060">
        <v>5.5</v>
      </c>
      <c r="H118" s="933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32"/>
      <c r="O118" s="514"/>
      <c r="P118" s="1129"/>
    </row>
    <row r="119" spans="1:16" s="27" customFormat="1" ht="18.75" customHeight="1">
      <c r="A119" s="1043" t="s">
        <v>401</v>
      </c>
      <c r="B119" s="1263" t="s">
        <v>405</v>
      </c>
      <c r="C119" s="942"/>
      <c r="D119" s="55" t="s">
        <v>47</v>
      </c>
      <c r="E119" s="512"/>
      <c r="F119" s="1017"/>
      <c r="G119" s="1061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1"/>
      <c r="P119" s="1129"/>
    </row>
    <row r="120" spans="1:16" s="41" customFormat="1" ht="19.5" customHeight="1">
      <c r="A120" s="1043" t="s">
        <v>402</v>
      </c>
      <c r="B120" s="1263" t="s">
        <v>87</v>
      </c>
      <c r="C120" s="942"/>
      <c r="D120" s="55" t="s">
        <v>48</v>
      </c>
      <c r="E120" s="55"/>
      <c r="F120" s="1018"/>
      <c r="G120" s="1061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3" t="s">
        <v>403</v>
      </c>
      <c r="B121" s="1263" t="s">
        <v>263</v>
      </c>
      <c r="C121" s="1031"/>
      <c r="D121" s="29" t="s">
        <v>49</v>
      </c>
      <c r="E121" s="29"/>
      <c r="F121" s="1026"/>
      <c r="G121" s="1062">
        <v>5</v>
      </c>
      <c r="H121" s="1027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20"/>
      <c r="O121" s="30"/>
      <c r="P121" s="1129"/>
    </row>
    <row r="122" spans="1:16" s="41" customFormat="1" ht="19.5" customHeight="1" thickBot="1">
      <c r="A122" s="1043" t="s">
        <v>407</v>
      </c>
      <c r="B122" s="1170" t="s">
        <v>406</v>
      </c>
      <c r="C122" s="1028"/>
      <c r="D122" s="908">
        <v>8</v>
      </c>
      <c r="E122" s="910"/>
      <c r="F122" s="1019"/>
      <c r="G122" s="1063">
        <v>6</v>
      </c>
      <c r="H122" s="925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5"/>
      <c r="O122" s="908"/>
      <c r="P122" s="1129"/>
    </row>
    <row r="123" spans="1:16" s="27" customFormat="1" ht="20.25" customHeight="1" thickBot="1">
      <c r="A123" s="1925" t="s">
        <v>380</v>
      </c>
      <c r="B123" s="1926"/>
      <c r="C123" s="104"/>
      <c r="D123" s="76"/>
      <c r="E123" s="76"/>
      <c r="F123" s="927"/>
      <c r="G123" s="993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1946" t="s">
        <v>503</v>
      </c>
      <c r="B124" s="1947"/>
      <c r="C124" s="1947"/>
      <c r="D124" s="1947"/>
      <c r="E124" s="1947"/>
      <c r="F124" s="1947"/>
      <c r="G124" s="1947"/>
      <c r="H124" s="1947"/>
      <c r="I124" s="1947"/>
      <c r="J124" s="1947"/>
      <c r="K124" s="1947"/>
      <c r="L124" s="1947"/>
      <c r="M124" s="1947"/>
      <c r="N124" s="1947"/>
      <c r="O124" s="1947"/>
      <c r="P124" s="1130"/>
    </row>
    <row r="125" spans="1:16" s="27" customFormat="1" ht="30" customHeight="1" thickBot="1">
      <c r="A125" s="1854" t="s">
        <v>119</v>
      </c>
      <c r="B125" s="1855"/>
      <c r="C125" s="924"/>
      <c r="D125" s="176"/>
      <c r="E125" s="176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2" customFormat="1" ht="19.5" customHeight="1" thickBot="1">
      <c r="A126" s="1853"/>
      <c r="B126" s="1853"/>
      <c r="C126" s="1853"/>
      <c r="D126" s="1853"/>
      <c r="E126" s="1853"/>
      <c r="F126" s="1853"/>
      <c r="G126" s="1937"/>
      <c r="H126" s="1939" t="s">
        <v>2</v>
      </c>
      <c r="I126" s="1940"/>
      <c r="J126" s="1940"/>
      <c r="K126" s="1940"/>
      <c r="L126" s="1940"/>
      <c r="M126" s="1941"/>
      <c r="N126" s="1969" t="s">
        <v>101</v>
      </c>
      <c r="O126" s="2022"/>
      <c r="P126" s="1131"/>
    </row>
    <row r="127" spans="1:16" s="27" customFormat="1" ht="19.5" customHeight="1">
      <c r="A127" s="1853"/>
      <c r="B127" s="1853"/>
      <c r="C127" s="1853"/>
      <c r="D127" s="1853"/>
      <c r="E127" s="1853"/>
      <c r="F127" s="1853"/>
      <c r="G127" s="1937"/>
      <c r="H127" s="1982" t="s">
        <v>95</v>
      </c>
      <c r="I127" s="1983"/>
      <c r="J127" s="1983"/>
      <c r="K127" s="1983"/>
      <c r="L127" s="1983"/>
      <c r="M127" s="1984"/>
      <c r="N127" s="923">
        <f>N125</f>
        <v>30</v>
      </c>
      <c r="O127" s="585">
        <f>O125</f>
        <v>24</v>
      </c>
      <c r="P127" s="1129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1856" t="s">
        <v>96</v>
      </c>
      <c r="I128" s="1857"/>
      <c r="J128" s="1857"/>
      <c r="K128" s="1857"/>
      <c r="L128" s="1857"/>
      <c r="M128" s="1858"/>
      <c r="N128" s="166">
        <v>3</v>
      </c>
      <c r="O128" s="58">
        <v>4</v>
      </c>
      <c r="P128" s="1129"/>
    </row>
    <row r="129" spans="1:16" s="27" customFormat="1" ht="19.5" customHeight="1">
      <c r="A129" s="231" t="s">
        <v>97</v>
      </c>
      <c r="B129" s="44"/>
      <c r="C129" s="44"/>
      <c r="D129" s="44"/>
      <c r="E129" s="44"/>
      <c r="F129" s="44"/>
      <c r="G129" s="45"/>
      <c r="H129" s="1883" t="s">
        <v>98</v>
      </c>
      <c r="I129" s="1884"/>
      <c r="J129" s="1884"/>
      <c r="K129" s="1884"/>
      <c r="L129" s="1884"/>
      <c r="M129" s="1885"/>
      <c r="N129" s="166">
        <v>5</v>
      </c>
      <c r="O129" s="58">
        <v>4</v>
      </c>
      <c r="P129" s="1129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1847" t="s">
        <v>99</v>
      </c>
      <c r="I130" s="1848"/>
      <c r="J130" s="1848"/>
      <c r="K130" s="1848"/>
      <c r="L130" s="1848"/>
      <c r="M130" s="1849"/>
      <c r="N130" s="259"/>
      <c r="O130" s="101"/>
      <c r="P130" s="1129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1850" t="s">
        <v>363</v>
      </c>
      <c r="I131" s="1851"/>
      <c r="J131" s="1851"/>
      <c r="K131" s="1851"/>
      <c r="L131" s="1851"/>
      <c r="M131" s="1852"/>
      <c r="N131" s="877">
        <v>1</v>
      </c>
      <c r="O131" s="878">
        <v>2</v>
      </c>
      <c r="P131" s="1129"/>
    </row>
    <row r="132" spans="1:16" s="27" customFormat="1" ht="18" customHeight="1" thickBot="1">
      <c r="A132" s="1936"/>
      <c r="B132" s="1936"/>
      <c r="C132" s="1936"/>
      <c r="D132" s="1936"/>
      <c r="E132" s="1936"/>
      <c r="F132" s="1936"/>
      <c r="G132" s="1936"/>
      <c r="H132" s="47"/>
      <c r="I132" s="47"/>
      <c r="J132" s="47"/>
      <c r="K132" s="47"/>
      <c r="L132" s="47"/>
      <c r="M132" s="47"/>
      <c r="N132" s="1985">
        <f>G11+G16+G17+G12+G13+G14+G19+G20+G22+G23+G25+G27+G38+G31+G32+G60</f>
        <v>60</v>
      </c>
      <c r="O132" s="1934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62"/>
      <c r="P133" s="1129"/>
    </row>
    <row r="134" spans="1:16" s="27" customFormat="1" ht="18" customHeight="1">
      <c r="A134" s="232"/>
      <c r="B134" s="265" t="s">
        <v>135</v>
      </c>
      <c r="C134" s="265"/>
      <c r="D134" s="1995"/>
      <c r="E134" s="1995"/>
      <c r="F134" s="2105"/>
      <c r="G134" s="2105"/>
      <c r="H134" s="265"/>
      <c r="I134" s="2106" t="s">
        <v>136</v>
      </c>
      <c r="J134" s="2107"/>
      <c r="K134" s="2107"/>
      <c r="L134" s="47"/>
      <c r="M134" s="47"/>
      <c r="N134" s="931"/>
      <c r="O134" s="931"/>
      <c r="P134" s="1129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29"/>
    </row>
    <row r="136" spans="1:16" s="27" customFormat="1" ht="18" customHeight="1">
      <c r="A136" s="232"/>
      <c r="B136" s="265" t="s">
        <v>427</v>
      </c>
      <c r="C136" s="265"/>
      <c r="D136" s="1995"/>
      <c r="E136" s="1995"/>
      <c r="F136" s="2105"/>
      <c r="G136" s="2105"/>
      <c r="H136" s="265"/>
      <c r="I136" s="2106" t="s">
        <v>428</v>
      </c>
      <c r="J136" s="2108"/>
      <c r="K136" s="2108"/>
      <c r="L136" s="47"/>
      <c r="M136" s="47"/>
      <c r="N136" s="230"/>
      <c r="O136" s="230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3"/>
      <c r="E139" s="354"/>
      <c r="F139" s="74"/>
      <c r="G139" s="353"/>
      <c r="P139" s="1368" t="s">
        <v>544</v>
      </c>
      <c r="Q139" s="1369">
        <f>SUMIF(P$11:P$124,P139,G$11:G$124)</f>
        <v>0</v>
      </c>
    </row>
    <row r="140" spans="3:17" ht="18.75">
      <c r="C140" s="74"/>
      <c r="D140" s="354"/>
      <c r="E140" s="354"/>
      <c r="F140" s="74"/>
      <c r="G140" s="353"/>
      <c r="P140" s="1368" t="s">
        <v>542</v>
      </c>
      <c r="Q140" s="1369">
        <f aca="true" t="shared" si="27" ref="Q140:Q163">SUMIF(P$11:P$124,P140,G$11:G$124)</f>
        <v>15</v>
      </c>
    </row>
    <row r="141" spans="1:17" ht="18.75">
      <c r="A141" s="74"/>
      <c r="B141" s="354"/>
      <c r="C141" s="354"/>
      <c r="D141" s="74"/>
      <c r="E141" s="353"/>
      <c r="G141" s="20"/>
      <c r="H141" s="20"/>
      <c r="K141" s="230"/>
      <c r="M141" s="20"/>
      <c r="P141" s="1368" t="s">
        <v>545</v>
      </c>
      <c r="Q141" s="1369">
        <f t="shared" si="27"/>
        <v>0</v>
      </c>
    </row>
    <row r="142" spans="1:17" ht="18.75">
      <c r="A142" s="74"/>
      <c r="B142" s="353"/>
      <c r="C142" s="354"/>
      <c r="D142" s="74"/>
      <c r="E142" s="354"/>
      <c r="G142" s="20"/>
      <c r="H142" s="20"/>
      <c r="K142" s="230"/>
      <c r="M142" s="20"/>
      <c r="P142" s="1368" t="s">
        <v>546</v>
      </c>
      <c r="Q142" s="1369">
        <f t="shared" si="27"/>
        <v>0</v>
      </c>
    </row>
    <row r="143" spans="1:17" ht="18.75">
      <c r="A143" s="74"/>
      <c r="B143" s="354"/>
      <c r="C143" s="354"/>
      <c r="D143" s="74"/>
      <c r="E143" s="353"/>
      <c r="G143" s="20"/>
      <c r="H143" s="20"/>
      <c r="K143" s="230"/>
      <c r="M143" s="20"/>
      <c r="P143" s="1368" t="s">
        <v>538</v>
      </c>
      <c r="Q143" s="1369">
        <f t="shared" si="27"/>
        <v>0</v>
      </c>
    </row>
    <row r="144" spans="1:17" ht="18.75">
      <c r="A144" s="74"/>
      <c r="B144" s="354"/>
      <c r="C144" s="354"/>
      <c r="D144" s="74"/>
      <c r="E144" s="354"/>
      <c r="G144" s="20"/>
      <c r="H144" s="20"/>
      <c r="K144" s="230"/>
      <c r="M144" s="20"/>
      <c r="P144" s="1368" t="s">
        <v>540</v>
      </c>
      <c r="Q144" s="1369">
        <f t="shared" si="27"/>
        <v>4</v>
      </c>
    </row>
    <row r="145" spans="1:17" ht="18.75">
      <c r="A145" s="74"/>
      <c r="B145" s="354"/>
      <c r="C145" s="354"/>
      <c r="D145" s="74"/>
      <c r="E145" s="354"/>
      <c r="G145" s="20"/>
      <c r="H145" s="20"/>
      <c r="K145" s="230"/>
      <c r="M145" s="20"/>
      <c r="P145" s="1368" t="s">
        <v>547</v>
      </c>
      <c r="Q145" s="1369">
        <f t="shared" si="27"/>
        <v>0</v>
      </c>
    </row>
    <row r="146" spans="1:17" ht="18.75">
      <c r="A146" s="74"/>
      <c r="B146" s="354"/>
      <c r="C146" s="354"/>
      <c r="D146" s="74"/>
      <c r="E146" s="354"/>
      <c r="G146" s="20"/>
      <c r="H146" s="20"/>
      <c r="K146" s="230"/>
      <c r="M146" s="20"/>
      <c r="P146" s="1368" t="s">
        <v>548</v>
      </c>
      <c r="Q146" s="1369">
        <f t="shared" si="27"/>
        <v>2</v>
      </c>
    </row>
    <row r="147" spans="1:17" ht="18.75">
      <c r="A147" s="74"/>
      <c r="B147" s="354"/>
      <c r="C147" s="354"/>
      <c r="D147" s="74"/>
      <c r="E147" s="353"/>
      <c r="G147" s="20"/>
      <c r="H147" s="20"/>
      <c r="K147" s="230"/>
      <c r="M147" s="20"/>
      <c r="P147" s="1368" t="s">
        <v>549</v>
      </c>
      <c r="Q147" s="1369">
        <f t="shared" si="27"/>
        <v>0</v>
      </c>
    </row>
    <row r="148" spans="1:17" ht="18.75">
      <c r="A148" s="74"/>
      <c r="B148" s="354"/>
      <c r="C148" s="354"/>
      <c r="D148" s="74"/>
      <c r="E148" s="354"/>
      <c r="G148" s="20"/>
      <c r="H148" s="20"/>
      <c r="K148" s="230"/>
      <c r="M148" s="20"/>
      <c r="P148" s="1368" t="s">
        <v>462</v>
      </c>
      <c r="Q148" s="1369">
        <f t="shared" si="27"/>
        <v>15</v>
      </c>
    </row>
    <row r="149" spans="3:17" ht="18.75">
      <c r="C149" s="74"/>
      <c r="D149" s="354"/>
      <c r="E149" s="354"/>
      <c r="F149" s="74"/>
      <c r="G149" s="354"/>
      <c r="P149" s="1368" t="s">
        <v>543</v>
      </c>
      <c r="Q149" s="1369">
        <f t="shared" si="27"/>
        <v>6</v>
      </c>
    </row>
    <row r="150" spans="3:17" ht="18.75">
      <c r="C150" s="74"/>
      <c r="D150" s="354"/>
      <c r="E150" s="354"/>
      <c r="F150" s="74"/>
      <c r="G150" s="354"/>
      <c r="P150" s="1368" t="s">
        <v>550</v>
      </c>
      <c r="Q150" s="1369">
        <f t="shared" si="27"/>
        <v>0</v>
      </c>
    </row>
    <row r="151" spans="3:17" ht="18.75">
      <c r="C151" s="74"/>
      <c r="D151" s="353"/>
      <c r="E151" s="354"/>
      <c r="F151" s="74"/>
      <c r="G151" s="354"/>
      <c r="P151" s="1368" t="s">
        <v>551</v>
      </c>
      <c r="Q151" s="1369">
        <f t="shared" si="27"/>
        <v>0</v>
      </c>
    </row>
    <row r="152" spans="16:17" ht="18.75">
      <c r="P152" s="1368" t="s">
        <v>552</v>
      </c>
      <c r="Q152" s="1369">
        <f t="shared" si="27"/>
        <v>0</v>
      </c>
    </row>
    <row r="153" spans="16:17" ht="18.75">
      <c r="P153" s="1368" t="s">
        <v>553</v>
      </c>
      <c r="Q153" s="1369">
        <f t="shared" si="27"/>
        <v>0</v>
      </c>
    </row>
    <row r="154" spans="16:17" ht="18.75">
      <c r="P154" s="1368" t="s">
        <v>554</v>
      </c>
      <c r="Q154" s="1369">
        <f t="shared" si="27"/>
        <v>0</v>
      </c>
    </row>
    <row r="155" spans="16:17" ht="18.75">
      <c r="P155" s="1368" t="s">
        <v>555</v>
      </c>
      <c r="Q155" s="1369">
        <f t="shared" si="27"/>
        <v>0</v>
      </c>
    </row>
    <row r="156" spans="16:17" ht="18.75">
      <c r="P156" s="1368" t="s">
        <v>556</v>
      </c>
      <c r="Q156" s="1369">
        <f t="shared" si="27"/>
        <v>0</v>
      </c>
    </row>
    <row r="157" spans="16:17" ht="18.75">
      <c r="P157" s="1368" t="s">
        <v>557</v>
      </c>
      <c r="Q157" s="1369">
        <f t="shared" si="27"/>
        <v>0</v>
      </c>
    </row>
    <row r="158" spans="16:17" ht="18.75">
      <c r="P158" s="1368" t="s">
        <v>463</v>
      </c>
      <c r="Q158" s="1369">
        <f t="shared" si="27"/>
        <v>0</v>
      </c>
    </row>
    <row r="159" spans="16:17" ht="18.75">
      <c r="P159" s="1368" t="s">
        <v>558</v>
      </c>
      <c r="Q159" s="1369">
        <f t="shared" si="27"/>
        <v>0</v>
      </c>
    </row>
    <row r="160" spans="16:17" ht="18.75">
      <c r="P160" s="1368" t="s">
        <v>541</v>
      </c>
      <c r="Q160" s="1369">
        <f t="shared" si="27"/>
        <v>7</v>
      </c>
    </row>
    <row r="161" spans="16:17" ht="18.75">
      <c r="P161" s="1368" t="s">
        <v>539</v>
      </c>
      <c r="Q161" s="1369">
        <f t="shared" si="27"/>
        <v>5</v>
      </c>
    </row>
    <row r="162" spans="16:17" ht="18.75">
      <c r="P162" s="1368" t="s">
        <v>459</v>
      </c>
      <c r="Q162" s="1369">
        <f t="shared" si="27"/>
        <v>6</v>
      </c>
    </row>
    <row r="163" spans="16:17" ht="18.75">
      <c r="P163" s="1370" t="s">
        <v>559</v>
      </c>
      <c r="Q163" s="1369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01" t="s">
        <v>25</v>
      </c>
      <c r="B1" s="1877" t="s">
        <v>26</v>
      </c>
      <c r="C1" s="1904" t="s">
        <v>372</v>
      </c>
      <c r="D1" s="1905"/>
      <c r="E1" s="1905"/>
      <c r="F1" s="1906"/>
      <c r="G1" s="2134" t="s">
        <v>27</v>
      </c>
      <c r="H1" s="1894" t="s">
        <v>147</v>
      </c>
      <c r="I1" s="1894"/>
      <c r="J1" s="1894"/>
      <c r="K1" s="1894"/>
      <c r="L1" s="1894"/>
      <c r="M1" s="1895"/>
      <c r="N1" s="1862" t="s">
        <v>349</v>
      </c>
      <c r="O1" s="1863"/>
      <c r="P1" s="1863"/>
      <c r="Q1" s="1863"/>
      <c r="R1" s="1863"/>
      <c r="S1" s="1863"/>
      <c r="T1" s="1863"/>
      <c r="U1" s="1863"/>
      <c r="V1" s="1864"/>
      <c r="AR1" s="230"/>
    </row>
    <row r="2" spans="1:44" s="7" customFormat="1" ht="19.5" customHeight="1">
      <c r="A2" s="1902"/>
      <c r="B2" s="1875"/>
      <c r="C2" s="1907"/>
      <c r="D2" s="1908"/>
      <c r="E2" s="1908"/>
      <c r="F2" s="1909"/>
      <c r="G2" s="2135"/>
      <c r="H2" s="1879" t="s">
        <v>28</v>
      </c>
      <c r="I2" s="1875" t="s">
        <v>148</v>
      </c>
      <c r="J2" s="1876"/>
      <c r="K2" s="1876"/>
      <c r="L2" s="1876"/>
      <c r="M2" s="1887" t="s">
        <v>29</v>
      </c>
      <c r="N2" s="1865" t="s">
        <v>32</v>
      </c>
      <c r="O2" s="1870"/>
      <c r="P2" s="1870" t="s">
        <v>33</v>
      </c>
      <c r="Q2" s="1870"/>
      <c r="R2" s="1870" t="s">
        <v>34</v>
      </c>
      <c r="S2" s="1870"/>
      <c r="T2" s="1870" t="s">
        <v>35</v>
      </c>
      <c r="U2" s="1870"/>
      <c r="V2" s="1866"/>
      <c r="AR2" s="230"/>
    </row>
    <row r="3" spans="1:44" s="7" customFormat="1" ht="19.5" customHeight="1">
      <c r="A3" s="1902"/>
      <c r="B3" s="1875"/>
      <c r="C3" s="1873" t="s">
        <v>141</v>
      </c>
      <c r="D3" s="1873" t="s">
        <v>142</v>
      </c>
      <c r="E3" s="1899" t="s">
        <v>144</v>
      </c>
      <c r="F3" s="1900"/>
      <c r="G3" s="2135"/>
      <c r="H3" s="1879"/>
      <c r="I3" s="1917" t="s">
        <v>21</v>
      </c>
      <c r="J3" s="1872" t="s">
        <v>149</v>
      </c>
      <c r="K3" s="1872"/>
      <c r="L3" s="1872"/>
      <c r="M3" s="1888"/>
      <c r="N3" s="1867"/>
      <c r="O3" s="1872"/>
      <c r="P3" s="1872"/>
      <c r="Q3" s="1872"/>
      <c r="R3" s="1872"/>
      <c r="S3" s="1872"/>
      <c r="T3" s="1872"/>
      <c r="U3" s="1872"/>
      <c r="V3" s="1868"/>
      <c r="AR3" s="230"/>
    </row>
    <row r="4" spans="1:44" s="7" customFormat="1" ht="19.5" customHeight="1">
      <c r="A4" s="1902"/>
      <c r="B4" s="1875"/>
      <c r="C4" s="1879"/>
      <c r="D4" s="1879"/>
      <c r="E4" s="1896" t="s">
        <v>145</v>
      </c>
      <c r="F4" s="1961" t="s">
        <v>146</v>
      </c>
      <c r="G4" s="2136"/>
      <c r="H4" s="1879"/>
      <c r="I4" s="1918"/>
      <c r="J4" s="1873" t="s">
        <v>30</v>
      </c>
      <c r="K4" s="1873" t="s">
        <v>452</v>
      </c>
      <c r="L4" s="1873" t="s">
        <v>31</v>
      </c>
      <c r="M4" s="1889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0"/>
    </row>
    <row r="5" spans="1:44" s="7" customFormat="1" ht="19.5" customHeight="1" thickBot="1">
      <c r="A5" s="1902"/>
      <c r="B5" s="1875"/>
      <c r="C5" s="1879"/>
      <c r="D5" s="1879"/>
      <c r="E5" s="1897"/>
      <c r="F5" s="1961"/>
      <c r="G5" s="2136"/>
      <c r="H5" s="1879"/>
      <c r="I5" s="1918"/>
      <c r="J5" s="1873"/>
      <c r="K5" s="1873"/>
      <c r="L5" s="1873"/>
      <c r="M5" s="1889"/>
      <c r="N5" s="2121" t="s">
        <v>350</v>
      </c>
      <c r="O5" s="1875"/>
      <c r="P5" s="1875"/>
      <c r="Q5" s="1875"/>
      <c r="R5" s="1875"/>
      <c r="S5" s="1875"/>
      <c r="T5" s="1875"/>
      <c r="U5" s="1875"/>
      <c r="V5" s="1893"/>
      <c r="AR5" s="230"/>
    </row>
    <row r="6" spans="1:44" s="7" customFormat="1" ht="22.5" customHeight="1" thickBot="1">
      <c r="A6" s="1903"/>
      <c r="B6" s="1878"/>
      <c r="C6" s="1880"/>
      <c r="D6" s="1880"/>
      <c r="E6" s="1898"/>
      <c r="F6" s="1962"/>
      <c r="G6" s="2137"/>
      <c r="H6" s="1880"/>
      <c r="I6" s="1919"/>
      <c r="J6" s="1874"/>
      <c r="K6" s="1874"/>
      <c r="L6" s="1874"/>
      <c r="M6" s="1890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1957" t="s">
        <v>32</v>
      </c>
      <c r="AD6" s="1953"/>
      <c r="AE6" s="1953"/>
      <c r="AF6" s="1953" t="s">
        <v>33</v>
      </c>
      <c r="AG6" s="1953"/>
      <c r="AH6" s="1953"/>
      <c r="AI6" s="1953" t="s">
        <v>34</v>
      </c>
      <c r="AJ6" s="1953"/>
      <c r="AK6" s="1953"/>
      <c r="AL6" s="1953" t="s">
        <v>35</v>
      </c>
      <c r="AM6" s="1953"/>
      <c r="AN6" s="1954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56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956"/>
      <c r="AD7" s="1910"/>
      <c r="AE7" s="1910"/>
      <c r="AF7" s="1910"/>
      <c r="AG7" s="1910"/>
      <c r="AH7" s="1910"/>
      <c r="AI7" s="1910"/>
      <c r="AJ7" s="1910"/>
      <c r="AK7" s="1910"/>
      <c r="AL7" s="1910"/>
      <c r="AM7" s="1910"/>
      <c r="AN7" s="1955"/>
      <c r="AR7" s="230"/>
    </row>
    <row r="8" spans="1:44" s="7" customFormat="1" ht="19.5" customHeight="1" thickBot="1">
      <c r="A8" s="1958" t="s">
        <v>373</v>
      </c>
      <c r="B8" s="1959"/>
      <c r="C8" s="1959"/>
      <c r="D8" s="1959"/>
      <c r="E8" s="1959"/>
      <c r="F8" s="1959"/>
      <c r="G8" s="1959"/>
      <c r="H8" s="1959"/>
      <c r="I8" s="1959"/>
      <c r="J8" s="1959"/>
      <c r="K8" s="1959"/>
      <c r="L8" s="1959"/>
      <c r="M8" s="1959"/>
      <c r="N8" s="1959"/>
      <c r="O8" s="1959"/>
      <c r="P8" s="1959"/>
      <c r="Q8" s="1959"/>
      <c r="R8" s="1959"/>
      <c r="S8" s="1959"/>
      <c r="T8" s="1959"/>
      <c r="U8" s="1959"/>
      <c r="V8" s="1960"/>
      <c r="AC8" s="297">
        <v>1</v>
      </c>
      <c r="AD8" s="162" t="s">
        <v>341</v>
      </c>
      <c r="AE8" s="162" t="s">
        <v>342</v>
      </c>
      <c r="AF8" s="162">
        <v>3</v>
      </c>
      <c r="AG8" s="162" t="s">
        <v>343</v>
      </c>
      <c r="AH8" s="162" t="s">
        <v>344</v>
      </c>
      <c r="AI8" s="162">
        <v>5</v>
      </c>
      <c r="AJ8" s="162" t="s">
        <v>345</v>
      </c>
      <c r="AK8" s="162" t="s">
        <v>346</v>
      </c>
      <c r="AL8" s="162">
        <v>7</v>
      </c>
      <c r="AM8" s="162" t="s">
        <v>347</v>
      </c>
      <c r="AN8" s="298" t="s">
        <v>348</v>
      </c>
      <c r="AR8" s="230"/>
    </row>
    <row r="9" spans="1:44" s="7" customFormat="1" ht="19.5" customHeight="1" thickBot="1">
      <c r="A9" s="1958" t="s">
        <v>381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59"/>
      <c r="U9" s="1959"/>
      <c r="V9" s="1960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0"/>
    </row>
    <row r="10" spans="1:44" s="20" customFormat="1" ht="19.5" customHeight="1">
      <c r="A10" s="77"/>
      <c r="B10" s="847" t="s">
        <v>410</v>
      </c>
      <c r="C10" s="167">
        <v>1</v>
      </c>
      <c r="D10" s="16"/>
      <c r="E10" s="16"/>
      <c r="F10" s="986"/>
      <c r="G10" s="1195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461</v>
      </c>
    </row>
    <row r="11" spans="1:44" s="20" customFormat="1" ht="19.5" customHeight="1">
      <c r="A11" s="1123"/>
      <c r="B11" s="849" t="s">
        <v>58</v>
      </c>
      <c r="C11" s="941"/>
      <c r="D11" s="55" t="s">
        <v>22</v>
      </c>
      <c r="E11" s="55"/>
      <c r="F11" s="864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1956"/>
      <c r="AD11" s="1910"/>
      <c r="AE11" s="1910"/>
      <c r="AF11" s="1910"/>
      <c r="AG11" s="1910"/>
      <c r="AH11" s="1910"/>
      <c r="AI11" s="1910"/>
      <c r="AJ11" s="1910"/>
      <c r="AK11" s="1910"/>
      <c r="AL11" s="1910"/>
      <c r="AM11" s="1910"/>
      <c r="AN11" s="1955"/>
      <c r="AR11" s="230" t="s">
        <v>460</v>
      </c>
    </row>
    <row r="12" spans="1:44" s="20" customFormat="1" ht="19.5" customHeight="1">
      <c r="A12" s="77"/>
      <c r="B12" s="847" t="s">
        <v>36</v>
      </c>
      <c r="C12" s="167"/>
      <c r="D12" s="21">
        <v>1</v>
      </c>
      <c r="E12" s="21"/>
      <c r="F12" s="985"/>
      <c r="G12" s="1197">
        <v>2</v>
      </c>
      <c r="H12" s="846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461</v>
      </c>
    </row>
    <row r="13" spans="1:44" s="20" customFormat="1" ht="19.5" customHeight="1">
      <c r="A13" s="77"/>
      <c r="B13" s="847" t="s">
        <v>36</v>
      </c>
      <c r="C13" s="167"/>
      <c r="D13" s="21">
        <v>2</v>
      </c>
      <c r="E13" s="21"/>
      <c r="F13" s="985"/>
      <c r="G13" s="1197">
        <v>2</v>
      </c>
      <c r="H13" s="846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361</v>
      </c>
      <c r="AR13" s="230"/>
    </row>
    <row r="14" spans="1:44" s="20" customFormat="1" ht="19.5" customHeight="1">
      <c r="A14" s="77"/>
      <c r="B14" s="849" t="s">
        <v>59</v>
      </c>
      <c r="C14" s="941" t="s">
        <v>22</v>
      </c>
      <c r="D14" s="55"/>
      <c r="E14" s="55"/>
      <c r="F14" s="864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456</v>
      </c>
    </row>
    <row r="15" spans="1:44" s="20" customFormat="1" ht="19.5" customHeight="1">
      <c r="A15" s="77"/>
      <c r="B15" s="849" t="s">
        <v>59</v>
      </c>
      <c r="C15" s="941" t="s">
        <v>23</v>
      </c>
      <c r="D15" s="55"/>
      <c r="E15" s="55"/>
      <c r="F15" s="864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9" t="s">
        <v>226</v>
      </c>
      <c r="C16" s="172">
        <v>1</v>
      </c>
      <c r="D16" s="60"/>
      <c r="E16" s="60"/>
      <c r="F16" s="576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0" t="s">
        <v>462</v>
      </c>
    </row>
    <row r="17" spans="1:44" s="20" customFormat="1" ht="19.5" customHeight="1">
      <c r="A17" s="77"/>
      <c r="B17" s="849" t="s">
        <v>226</v>
      </c>
      <c r="C17" s="172">
        <v>2</v>
      </c>
      <c r="D17" s="60"/>
      <c r="E17" s="60"/>
      <c r="F17" s="576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79"/>
      <c r="Y17" s="579"/>
      <c r="Z17" s="579"/>
      <c r="AR17" s="230"/>
    </row>
    <row r="18" spans="1:44" s="978" customFormat="1" ht="19.5" customHeight="1">
      <c r="A18" s="77"/>
      <c r="B18" s="849" t="s">
        <v>64</v>
      </c>
      <c r="C18" s="953">
        <v>2</v>
      </c>
      <c r="D18" s="238"/>
      <c r="E18" s="238"/>
      <c r="F18" s="988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6"/>
      <c r="X18" s="977"/>
      <c r="Y18" s="977"/>
      <c r="Z18" s="977"/>
      <c r="AR18" s="1130" t="s">
        <v>482</v>
      </c>
    </row>
    <row r="19" spans="1:44" s="978" customFormat="1" ht="19.5" customHeight="1">
      <c r="A19" s="605"/>
      <c r="B19" s="997" t="s">
        <v>41</v>
      </c>
      <c r="C19" s="998"/>
      <c r="D19" s="80">
        <v>1</v>
      </c>
      <c r="E19" s="128"/>
      <c r="F19" s="988"/>
      <c r="G19" s="1198">
        <v>3</v>
      </c>
      <c r="H19" s="948">
        <f t="shared" si="0"/>
        <v>90</v>
      </c>
      <c r="I19" s="1000">
        <f>SUM($J19:$L19)</f>
        <v>60</v>
      </c>
      <c r="J19" s="625">
        <v>8</v>
      </c>
      <c r="K19" s="625"/>
      <c r="L19" s="625">
        <v>52</v>
      </c>
      <c r="M19" s="1001">
        <f t="shared" si="1"/>
        <v>30</v>
      </c>
      <c r="N19" s="87">
        <v>4</v>
      </c>
      <c r="O19" s="80"/>
      <c r="P19" s="80"/>
      <c r="Q19" s="80"/>
      <c r="R19" s="982"/>
      <c r="S19" s="982"/>
      <c r="T19" s="982"/>
      <c r="U19" s="982"/>
      <c r="V19" s="572"/>
      <c r="AR19" s="1130" t="s">
        <v>480</v>
      </c>
    </row>
    <row r="20" spans="1:44" s="978" customFormat="1" ht="19.5" customHeight="1" thickBot="1">
      <c r="A20" s="605"/>
      <c r="B20" s="997" t="s">
        <v>41</v>
      </c>
      <c r="C20" s="998"/>
      <c r="D20" s="21">
        <v>2</v>
      </c>
      <c r="E20" s="128"/>
      <c r="F20" s="988"/>
      <c r="G20" s="1196">
        <v>3</v>
      </c>
      <c r="H20" s="936">
        <f t="shared" si="0"/>
        <v>90</v>
      </c>
      <c r="I20" s="1002">
        <v>72</v>
      </c>
      <c r="J20" s="58"/>
      <c r="K20" s="58"/>
      <c r="L20" s="58">
        <v>72</v>
      </c>
      <c r="M20" s="1003">
        <f t="shared" si="1"/>
        <v>18</v>
      </c>
      <c r="N20" s="87"/>
      <c r="O20" s="80">
        <v>4</v>
      </c>
      <c r="P20" s="80"/>
      <c r="Q20" s="80"/>
      <c r="R20" s="982"/>
      <c r="S20" s="982"/>
      <c r="T20" s="982"/>
      <c r="U20" s="982"/>
      <c r="V20" s="572"/>
      <c r="AR20" s="1130"/>
    </row>
    <row r="21" spans="1:44" s="20" customFormat="1" ht="19.5" customHeight="1" thickBot="1">
      <c r="A21" s="1911" t="s">
        <v>383</v>
      </c>
      <c r="B21" s="1912"/>
      <c r="C21" s="1912"/>
      <c r="D21" s="1912"/>
      <c r="E21" s="1912"/>
      <c r="F21" s="1912"/>
      <c r="G21" s="1912"/>
      <c r="H21" s="2035"/>
      <c r="I21" s="2035"/>
      <c r="J21" s="2035"/>
      <c r="K21" s="2035"/>
      <c r="L21" s="2035"/>
      <c r="M21" s="2035"/>
      <c r="N21" s="2035"/>
      <c r="O21" s="2035"/>
      <c r="P21" s="2035"/>
      <c r="Q21" s="2035"/>
      <c r="R21" s="2035"/>
      <c r="S21" s="2035"/>
      <c r="T21" s="2035"/>
      <c r="U21" s="2035"/>
      <c r="V21" s="2126"/>
      <c r="W21" s="905"/>
      <c r="X21" s="579"/>
      <c r="Y21" s="579"/>
      <c r="Z21" s="579"/>
      <c r="AR21" s="230"/>
    </row>
    <row r="22" spans="1:44" s="978" customFormat="1" ht="19.5" customHeight="1">
      <c r="A22" s="141"/>
      <c r="B22" s="939" t="s">
        <v>465</v>
      </c>
      <c r="C22" s="942"/>
      <c r="D22" s="887" t="s">
        <v>22</v>
      </c>
      <c r="E22" s="887"/>
      <c r="F22" s="869"/>
      <c r="G22" s="1199">
        <v>1</v>
      </c>
      <c r="H22" s="872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4">
        <v>1</v>
      </c>
      <c r="O22" s="80"/>
      <c r="P22" s="80"/>
      <c r="Q22" s="80"/>
      <c r="R22" s="80"/>
      <c r="S22" s="80"/>
      <c r="T22" s="80"/>
      <c r="U22" s="80"/>
      <c r="V22" s="429"/>
      <c r="W22" s="976"/>
      <c r="X22" s="977"/>
      <c r="Y22" s="977"/>
      <c r="Z22" s="977"/>
      <c r="AR22" s="1130" t="s">
        <v>464</v>
      </c>
    </row>
    <row r="23" spans="1:44" s="20" customFormat="1" ht="38.25" customHeight="1" thickBot="1">
      <c r="A23" s="943"/>
      <c r="B23" s="879" t="s">
        <v>483</v>
      </c>
      <c r="C23" s="851"/>
      <c r="D23" s="29" t="s">
        <v>23</v>
      </c>
      <c r="E23" s="29"/>
      <c r="F23" s="880"/>
      <c r="G23" s="1198">
        <v>4</v>
      </c>
      <c r="H23" s="872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4"/>
      <c r="O23" s="838">
        <v>3</v>
      </c>
      <c r="P23" s="838"/>
      <c r="Q23" s="838"/>
      <c r="R23" s="838"/>
      <c r="S23" s="838"/>
      <c r="T23" s="838"/>
      <c r="U23" s="838"/>
      <c r="V23" s="1046"/>
      <c r="AR23" s="230" t="s">
        <v>456</v>
      </c>
    </row>
    <row r="24" spans="1:44" s="27" customFormat="1" ht="19.5" customHeight="1" thickBot="1">
      <c r="A24" s="1913" t="s">
        <v>377</v>
      </c>
      <c r="B24" s="1914"/>
      <c r="C24" s="1914"/>
      <c r="D24" s="1914"/>
      <c r="E24" s="1914"/>
      <c r="F24" s="1914"/>
      <c r="G24" s="1914"/>
      <c r="H24" s="1914"/>
      <c r="I24" s="1914"/>
      <c r="J24" s="1914"/>
      <c r="K24" s="1914"/>
      <c r="L24" s="1914"/>
      <c r="M24" s="1914"/>
      <c r="N24" s="1914"/>
      <c r="O24" s="1914"/>
      <c r="P24" s="1914"/>
      <c r="Q24" s="1914"/>
      <c r="R24" s="1914"/>
      <c r="S24" s="1914"/>
      <c r="T24" s="1914"/>
      <c r="U24" s="1914"/>
      <c r="V24" s="1916"/>
      <c r="W24" s="876"/>
      <c r="X24" s="291"/>
      <c r="Y24" s="291"/>
      <c r="Z24" s="291"/>
      <c r="AR24" s="1129"/>
    </row>
    <row r="25" spans="1:44" s="27" customFormat="1" ht="19.5" customHeight="1" thickBot="1">
      <c r="A25" s="1913" t="s">
        <v>382</v>
      </c>
      <c r="B25" s="1914"/>
      <c r="C25" s="1914"/>
      <c r="D25" s="1914"/>
      <c r="E25" s="1914"/>
      <c r="F25" s="1914"/>
      <c r="G25" s="1914"/>
      <c r="H25" s="1914"/>
      <c r="I25" s="1914"/>
      <c r="J25" s="1914"/>
      <c r="K25" s="1914"/>
      <c r="L25" s="1914"/>
      <c r="M25" s="1914"/>
      <c r="N25" s="1914"/>
      <c r="O25" s="1914"/>
      <c r="P25" s="1914"/>
      <c r="Q25" s="1914"/>
      <c r="R25" s="1914"/>
      <c r="S25" s="1914"/>
      <c r="T25" s="1914"/>
      <c r="U25" s="1914"/>
      <c r="V25" s="1916"/>
      <c r="W25" s="876"/>
      <c r="X25" s="291"/>
      <c r="Y25" s="291"/>
      <c r="Z25" s="291"/>
      <c r="AR25" s="1129"/>
    </row>
    <row r="26" spans="1:44" s="902" customFormat="1" ht="19.5" customHeight="1" thickBot="1">
      <c r="A26" s="2127" t="s">
        <v>384</v>
      </c>
      <c r="B26" s="2128"/>
      <c r="C26" s="2128"/>
      <c r="D26" s="2128"/>
      <c r="E26" s="2128"/>
      <c r="F26" s="2128"/>
      <c r="G26" s="2128"/>
      <c r="H26" s="2132"/>
      <c r="I26" s="2132"/>
      <c r="J26" s="2132"/>
      <c r="K26" s="2132"/>
      <c r="L26" s="2132"/>
      <c r="M26" s="2132"/>
      <c r="N26" s="2132"/>
      <c r="O26" s="2132"/>
      <c r="P26" s="2132"/>
      <c r="Q26" s="2132"/>
      <c r="R26" s="2132"/>
      <c r="S26" s="2132"/>
      <c r="T26" s="2132"/>
      <c r="U26" s="2132"/>
      <c r="V26" s="2133"/>
      <c r="AR26" s="230"/>
    </row>
    <row r="27" spans="1:44" s="1040" customFormat="1" ht="42" customHeight="1" thickBot="1">
      <c r="A27" s="1150"/>
      <c r="B27" s="1226" t="s">
        <v>466</v>
      </c>
      <c r="C27" s="314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69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0" t="s">
        <v>456</v>
      </c>
    </row>
    <row r="28" spans="1:44" s="27" customFormat="1" ht="19.5" customHeight="1" thickBot="1">
      <c r="A28" s="1929" t="s">
        <v>201</v>
      </c>
      <c r="B28" s="1930"/>
      <c r="C28" s="1930"/>
      <c r="D28" s="1930"/>
      <c r="E28" s="1930"/>
      <c r="F28" s="1930"/>
      <c r="G28" s="1930"/>
      <c r="H28" s="1930"/>
      <c r="I28" s="1930"/>
      <c r="J28" s="1930"/>
      <c r="K28" s="1930"/>
      <c r="L28" s="1930"/>
      <c r="M28" s="1930"/>
      <c r="N28" s="1930"/>
      <c r="O28" s="1930"/>
      <c r="P28" s="1930"/>
      <c r="Q28" s="1930"/>
      <c r="R28" s="1930"/>
      <c r="S28" s="1930"/>
      <c r="T28" s="1930"/>
      <c r="U28" s="1930"/>
      <c r="V28" s="1932"/>
      <c r="AR28" s="1129"/>
    </row>
    <row r="29" spans="1:44" s="27" customFormat="1" ht="19.5" customHeight="1" thickBot="1">
      <c r="A29" s="1033"/>
      <c r="B29" s="1176" t="s">
        <v>89</v>
      </c>
      <c r="C29" s="1177"/>
      <c r="D29" s="256">
        <v>2</v>
      </c>
      <c r="E29" s="256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456</v>
      </c>
    </row>
    <row r="30" spans="1:44" s="41" customFormat="1" ht="30" customHeight="1" thickBot="1">
      <c r="A30" s="1911" t="s">
        <v>119</v>
      </c>
      <c r="B30" s="1912"/>
      <c r="C30" s="104"/>
      <c r="D30" s="76"/>
      <c r="E30" s="76"/>
      <c r="F30" s="76"/>
      <c r="G30" s="1153">
        <f>G31+G32</f>
        <v>60</v>
      </c>
      <c r="H30" s="1021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1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119" t="s">
        <v>455</v>
      </c>
      <c r="B31" s="2130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0"/>
    </row>
    <row r="32" spans="1:44" s="27" customFormat="1" ht="20.25" customHeight="1" thickBot="1">
      <c r="A32" s="1925" t="s">
        <v>380</v>
      </c>
      <c r="B32" s="2131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1958" t="s">
        <v>373</v>
      </c>
      <c r="B35" s="1959"/>
      <c r="C35" s="1959"/>
      <c r="D35" s="1959"/>
      <c r="E35" s="1959"/>
      <c r="F35" s="1959"/>
      <c r="G35" s="1959"/>
      <c r="H35" s="1959"/>
      <c r="I35" s="1959"/>
      <c r="J35" s="1959"/>
      <c r="K35" s="1959"/>
      <c r="L35" s="1959"/>
      <c r="M35" s="1959"/>
      <c r="N35" s="1959"/>
      <c r="O35" s="1959"/>
      <c r="P35" s="1959"/>
      <c r="Q35" s="1959"/>
      <c r="R35" s="1959"/>
      <c r="S35" s="1959"/>
      <c r="T35" s="1959"/>
      <c r="U35" s="1959"/>
      <c r="V35" s="1960"/>
      <c r="AC35" s="297">
        <v>1</v>
      </c>
      <c r="AD35" s="162" t="s">
        <v>341</v>
      </c>
      <c r="AE35" s="162" t="s">
        <v>342</v>
      </c>
      <c r="AF35" s="162">
        <v>3</v>
      </c>
      <c r="AG35" s="162" t="s">
        <v>343</v>
      </c>
      <c r="AH35" s="162" t="s">
        <v>344</v>
      </c>
      <c r="AI35" s="162">
        <v>5</v>
      </c>
      <c r="AJ35" s="162" t="s">
        <v>345</v>
      </c>
      <c r="AK35" s="162" t="s">
        <v>346</v>
      </c>
      <c r="AL35" s="162">
        <v>7</v>
      </c>
      <c r="AM35" s="162" t="s">
        <v>347</v>
      </c>
      <c r="AN35" s="298" t="s">
        <v>348</v>
      </c>
      <c r="AR35" s="230"/>
    </row>
    <row r="36" spans="1:44" s="7" customFormat="1" ht="19.5" customHeight="1" thickBot="1">
      <c r="A36" s="1958" t="s">
        <v>381</v>
      </c>
      <c r="B36" s="1959"/>
      <c r="C36" s="1959"/>
      <c r="D36" s="1959"/>
      <c r="E36" s="1959"/>
      <c r="F36" s="1959"/>
      <c r="G36" s="1959"/>
      <c r="H36" s="1959"/>
      <c r="I36" s="1959"/>
      <c r="J36" s="1959"/>
      <c r="K36" s="1959"/>
      <c r="L36" s="1959"/>
      <c r="M36" s="1959"/>
      <c r="N36" s="1959"/>
      <c r="O36" s="1959"/>
      <c r="P36" s="1959"/>
      <c r="Q36" s="1959"/>
      <c r="R36" s="1959"/>
      <c r="S36" s="1959"/>
      <c r="T36" s="1959"/>
      <c r="U36" s="1959"/>
      <c r="V36" s="1960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0"/>
    </row>
    <row r="37" spans="1:44" s="20" customFormat="1" ht="19.5" customHeight="1">
      <c r="A37" s="77"/>
      <c r="B37" s="847" t="s">
        <v>410</v>
      </c>
      <c r="C37" s="167">
        <v>1</v>
      </c>
      <c r="D37" s="16"/>
      <c r="E37" s="16"/>
      <c r="F37" s="986"/>
      <c r="G37" s="1195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123"/>
      <c r="B38" s="849" t="s">
        <v>58</v>
      </c>
      <c r="C38" s="941"/>
      <c r="D38" s="55" t="s">
        <v>22</v>
      </c>
      <c r="E38" s="55"/>
      <c r="F38" s="864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1956"/>
      <c r="AD38" s="1910"/>
      <c r="AE38" s="1910"/>
      <c r="AF38" s="1910"/>
      <c r="AG38" s="1910"/>
      <c r="AH38" s="1910"/>
      <c r="AI38" s="1910"/>
      <c r="AJ38" s="1910"/>
      <c r="AK38" s="1910"/>
      <c r="AL38" s="1910"/>
      <c r="AM38" s="1910"/>
      <c r="AN38" s="1955"/>
      <c r="AR38" s="230"/>
    </row>
    <row r="39" spans="1:44" s="20" customFormat="1" ht="19.5" customHeight="1">
      <c r="A39" s="77"/>
      <c r="B39" s="847" t="s">
        <v>36</v>
      </c>
      <c r="C39" s="167"/>
      <c r="D39" s="21">
        <v>1</v>
      </c>
      <c r="E39" s="21"/>
      <c r="F39" s="985"/>
      <c r="G39" s="1197">
        <v>2</v>
      </c>
      <c r="H39" s="846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9" t="s">
        <v>59</v>
      </c>
      <c r="C40" s="941" t="s">
        <v>22</v>
      </c>
      <c r="D40" s="55"/>
      <c r="E40" s="55"/>
      <c r="F40" s="864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9" t="s">
        <v>226</v>
      </c>
      <c r="C41" s="172">
        <v>1</v>
      </c>
      <c r="D41" s="60"/>
      <c r="E41" s="60"/>
      <c r="F41" s="576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0"/>
    </row>
    <row r="42" spans="1:44" s="978" customFormat="1" ht="19.5" customHeight="1" thickBot="1">
      <c r="A42" s="605"/>
      <c r="B42" s="997" t="s">
        <v>41</v>
      </c>
      <c r="C42" s="998"/>
      <c r="D42" s="80">
        <v>1</v>
      </c>
      <c r="E42" s="128"/>
      <c r="F42" s="988"/>
      <c r="G42" s="1198">
        <v>3</v>
      </c>
      <c r="H42" s="948">
        <f t="shared" si="7"/>
        <v>90</v>
      </c>
      <c r="I42" s="1000">
        <f>SUM($J42:$L42)</f>
        <v>60</v>
      </c>
      <c r="J42" s="625">
        <v>8</v>
      </c>
      <c r="K42" s="625"/>
      <c r="L42" s="625">
        <v>52</v>
      </c>
      <c r="M42" s="1001">
        <f t="shared" si="8"/>
        <v>30</v>
      </c>
      <c r="N42" s="87">
        <v>4</v>
      </c>
      <c r="O42" s="80"/>
      <c r="P42" s="80"/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911" t="s">
        <v>383</v>
      </c>
      <c r="B43" s="1912"/>
      <c r="C43" s="1912"/>
      <c r="D43" s="1912"/>
      <c r="E43" s="1912"/>
      <c r="F43" s="1912"/>
      <c r="G43" s="1912"/>
      <c r="H43" s="2035"/>
      <c r="I43" s="2035"/>
      <c r="J43" s="2035"/>
      <c r="K43" s="2035"/>
      <c r="L43" s="2035"/>
      <c r="M43" s="2035"/>
      <c r="N43" s="2035"/>
      <c r="O43" s="2035"/>
      <c r="P43" s="2035"/>
      <c r="Q43" s="2035"/>
      <c r="R43" s="2035"/>
      <c r="S43" s="2035"/>
      <c r="T43" s="2035"/>
      <c r="U43" s="2035"/>
      <c r="V43" s="2126"/>
      <c r="W43" s="905"/>
      <c r="X43" s="579"/>
      <c r="Y43" s="579"/>
      <c r="Z43" s="579"/>
      <c r="AR43" s="230"/>
    </row>
    <row r="44" spans="1:44" s="978" customFormat="1" ht="19.5" customHeight="1" thickBot="1">
      <c r="A44" s="141"/>
      <c r="B44" s="939" t="s">
        <v>465</v>
      </c>
      <c r="C44" s="942"/>
      <c r="D44" s="887" t="s">
        <v>22</v>
      </c>
      <c r="E44" s="887"/>
      <c r="F44" s="869"/>
      <c r="G44" s="1199">
        <v>1</v>
      </c>
      <c r="H44" s="872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4">
        <v>1</v>
      </c>
      <c r="O44" s="80"/>
      <c r="P44" s="80"/>
      <c r="Q44" s="80"/>
      <c r="R44" s="80"/>
      <c r="S44" s="80"/>
      <c r="T44" s="80"/>
      <c r="U44" s="80"/>
      <c r="V44" s="429"/>
      <c r="W44" s="976"/>
      <c r="X44" s="977"/>
      <c r="Y44" s="977"/>
      <c r="Z44" s="977"/>
      <c r="AR44" s="1130"/>
    </row>
    <row r="45" spans="1:44" s="27" customFormat="1" ht="19.5" customHeight="1" thickBot="1">
      <c r="A45" s="1913" t="s">
        <v>377</v>
      </c>
      <c r="B45" s="1914"/>
      <c r="C45" s="1914"/>
      <c r="D45" s="1914"/>
      <c r="E45" s="1914"/>
      <c r="F45" s="1914"/>
      <c r="G45" s="1914"/>
      <c r="H45" s="1914"/>
      <c r="I45" s="1914"/>
      <c r="J45" s="1914"/>
      <c r="K45" s="1914"/>
      <c r="L45" s="1914"/>
      <c r="M45" s="1914"/>
      <c r="N45" s="1914"/>
      <c r="O45" s="1914"/>
      <c r="P45" s="1914"/>
      <c r="Q45" s="1914"/>
      <c r="R45" s="1914"/>
      <c r="S45" s="1914"/>
      <c r="T45" s="1914"/>
      <c r="U45" s="1914"/>
      <c r="V45" s="1916"/>
      <c r="W45" s="876"/>
      <c r="X45" s="291"/>
      <c r="Y45" s="291"/>
      <c r="Z45" s="291"/>
      <c r="AR45" s="1129"/>
    </row>
    <row r="46" spans="1:44" s="27" customFormat="1" ht="19.5" customHeight="1" thickBot="1">
      <c r="A46" s="1913" t="s">
        <v>382</v>
      </c>
      <c r="B46" s="1914"/>
      <c r="C46" s="1914"/>
      <c r="D46" s="1914"/>
      <c r="E46" s="1914"/>
      <c r="F46" s="1914"/>
      <c r="G46" s="1914"/>
      <c r="H46" s="1914"/>
      <c r="I46" s="1914"/>
      <c r="J46" s="1914"/>
      <c r="K46" s="1914"/>
      <c r="L46" s="1914"/>
      <c r="M46" s="1914"/>
      <c r="N46" s="1914"/>
      <c r="O46" s="1914"/>
      <c r="P46" s="1914"/>
      <c r="Q46" s="1914"/>
      <c r="R46" s="1914"/>
      <c r="S46" s="1914"/>
      <c r="T46" s="1914"/>
      <c r="U46" s="1914"/>
      <c r="V46" s="1916"/>
      <c r="W46" s="876"/>
      <c r="X46" s="291"/>
      <c r="Y46" s="291"/>
      <c r="Z46" s="291"/>
      <c r="AR46" s="1129"/>
    </row>
    <row r="47" spans="1:44" s="902" customFormat="1" ht="19.5" customHeight="1" thickBot="1">
      <c r="A47" s="2127" t="s">
        <v>384</v>
      </c>
      <c r="B47" s="2128"/>
      <c r="C47" s="2128"/>
      <c r="D47" s="2128"/>
      <c r="E47" s="2128"/>
      <c r="F47" s="2128"/>
      <c r="G47" s="2128"/>
      <c r="H47" s="2128"/>
      <c r="I47" s="2128"/>
      <c r="J47" s="2128"/>
      <c r="K47" s="2128"/>
      <c r="L47" s="2128"/>
      <c r="M47" s="2128"/>
      <c r="N47" s="2128"/>
      <c r="O47" s="2128"/>
      <c r="P47" s="2128"/>
      <c r="Q47" s="2128"/>
      <c r="R47" s="2128"/>
      <c r="S47" s="2128"/>
      <c r="T47" s="2128"/>
      <c r="U47" s="2128"/>
      <c r="V47" s="2129"/>
      <c r="AR47" s="230"/>
    </row>
    <row r="48" spans="1:44" s="27" customFormat="1" ht="19.5" customHeight="1" thickBot="1">
      <c r="A48" s="1929" t="s">
        <v>201</v>
      </c>
      <c r="B48" s="1930"/>
      <c r="C48" s="1930"/>
      <c r="D48" s="1930"/>
      <c r="E48" s="1930"/>
      <c r="F48" s="1930"/>
      <c r="G48" s="1930"/>
      <c r="H48" s="1930"/>
      <c r="I48" s="1930"/>
      <c r="J48" s="1930"/>
      <c r="K48" s="1930"/>
      <c r="L48" s="1930"/>
      <c r="M48" s="1930"/>
      <c r="N48" s="1930"/>
      <c r="O48" s="1930"/>
      <c r="P48" s="1930"/>
      <c r="Q48" s="1930"/>
      <c r="R48" s="1930"/>
      <c r="S48" s="1930"/>
      <c r="T48" s="1930"/>
      <c r="U48" s="1930"/>
      <c r="V48" s="1932"/>
      <c r="AR48" s="1129"/>
    </row>
    <row r="49" spans="1:44" s="41" customFormat="1" ht="30" customHeight="1" thickBot="1">
      <c r="A49" s="1911" t="s">
        <v>119</v>
      </c>
      <c r="B49" s="1912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119" t="s">
        <v>455</v>
      </c>
      <c r="B50" s="2130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0"/>
    </row>
    <row r="51" spans="1:44" s="27" customFormat="1" ht="20.25" customHeight="1" thickBot="1">
      <c r="A51" s="1925" t="s">
        <v>380</v>
      </c>
      <c r="B51" s="2131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1958" t="s">
        <v>373</v>
      </c>
      <c r="B54" s="1959"/>
      <c r="C54" s="1959"/>
      <c r="D54" s="1959"/>
      <c r="E54" s="1959"/>
      <c r="F54" s="1959"/>
      <c r="G54" s="1959"/>
      <c r="H54" s="1959"/>
      <c r="I54" s="1959"/>
      <c r="J54" s="1959"/>
      <c r="K54" s="1959"/>
      <c r="L54" s="1959"/>
      <c r="M54" s="1959"/>
      <c r="N54" s="1959"/>
      <c r="O54" s="1959"/>
      <c r="P54" s="1959"/>
      <c r="Q54" s="1959"/>
      <c r="R54" s="1959"/>
      <c r="S54" s="1959"/>
      <c r="T54" s="1959"/>
      <c r="U54" s="1959"/>
      <c r="V54" s="1960"/>
    </row>
    <row r="55" spans="1:22" ht="19.5" thickBot="1">
      <c r="A55" s="1958" t="s">
        <v>381</v>
      </c>
      <c r="B55" s="1959"/>
      <c r="C55" s="1959"/>
      <c r="D55" s="1959"/>
      <c r="E55" s="1959"/>
      <c r="F55" s="1959"/>
      <c r="G55" s="1959"/>
      <c r="H55" s="1959"/>
      <c r="I55" s="1959"/>
      <c r="J55" s="1959"/>
      <c r="K55" s="1959"/>
      <c r="L55" s="1959"/>
      <c r="M55" s="1959"/>
      <c r="N55" s="1959"/>
      <c r="O55" s="1959"/>
      <c r="P55" s="1959"/>
      <c r="Q55" s="1959"/>
      <c r="R55" s="1959"/>
      <c r="S55" s="1959"/>
      <c r="T55" s="1959"/>
      <c r="U55" s="1959"/>
      <c r="V55" s="1960"/>
    </row>
    <row r="56" spans="1:22" ht="18.75">
      <c r="A56" s="77"/>
      <c r="B56" s="847" t="s">
        <v>36</v>
      </c>
      <c r="C56" s="167"/>
      <c r="D56" s="21">
        <v>2</v>
      </c>
      <c r="E56" s="21"/>
      <c r="F56" s="985"/>
      <c r="G56" s="1197">
        <v>2</v>
      </c>
      <c r="H56" s="846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.75">
      <c r="A57" s="77"/>
      <c r="B57" s="849" t="s">
        <v>59</v>
      </c>
      <c r="C57" s="941" t="s">
        <v>23</v>
      </c>
      <c r="D57" s="55"/>
      <c r="E57" s="55"/>
      <c r="F57" s="864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.75">
      <c r="A58" s="77"/>
      <c r="B58" s="849" t="s">
        <v>226</v>
      </c>
      <c r="C58" s="172">
        <v>2</v>
      </c>
      <c r="D58" s="60"/>
      <c r="E58" s="60"/>
      <c r="F58" s="576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9" t="s">
        <v>64</v>
      </c>
      <c r="C59" s="953">
        <v>2</v>
      </c>
      <c r="D59" s="238"/>
      <c r="E59" s="238"/>
      <c r="F59" s="988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9.5" thickBot="1">
      <c r="A60" s="605"/>
      <c r="B60" s="997" t="s">
        <v>41</v>
      </c>
      <c r="C60" s="998"/>
      <c r="D60" s="21">
        <v>2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>
        <v>4</v>
      </c>
      <c r="P60" s="80"/>
      <c r="Q60" s="80"/>
      <c r="R60" s="982"/>
      <c r="S60" s="982"/>
      <c r="T60" s="982"/>
      <c r="U60" s="982"/>
      <c r="V60" s="572"/>
    </row>
    <row r="61" spans="1:22" ht="19.5" thickBot="1">
      <c r="A61" s="1911" t="s">
        <v>383</v>
      </c>
      <c r="B61" s="1912"/>
      <c r="C61" s="1912"/>
      <c r="D61" s="1912"/>
      <c r="E61" s="1912"/>
      <c r="F61" s="1912"/>
      <c r="G61" s="1912"/>
      <c r="H61" s="2035"/>
      <c r="I61" s="2035"/>
      <c r="J61" s="2035"/>
      <c r="K61" s="2035"/>
      <c r="L61" s="2035"/>
      <c r="M61" s="2035"/>
      <c r="N61" s="2035"/>
      <c r="O61" s="2035"/>
      <c r="P61" s="2035"/>
      <c r="Q61" s="2035"/>
      <c r="R61" s="2035"/>
      <c r="S61" s="2035"/>
      <c r="T61" s="2035"/>
      <c r="U61" s="2035"/>
      <c r="V61" s="2126"/>
    </row>
    <row r="62" spans="1:22" ht="39" customHeight="1" thickBot="1">
      <c r="A62" s="943"/>
      <c r="B62" s="879" t="s">
        <v>483</v>
      </c>
      <c r="C62" s="851"/>
      <c r="D62" s="29" t="s">
        <v>23</v>
      </c>
      <c r="E62" s="29"/>
      <c r="F62" s="880"/>
      <c r="G62" s="1198">
        <v>4</v>
      </c>
      <c r="H62" s="872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4"/>
      <c r="O62" s="838">
        <v>3</v>
      </c>
      <c r="P62" s="838"/>
      <c r="Q62" s="838"/>
      <c r="R62" s="838"/>
      <c r="S62" s="838"/>
      <c r="T62" s="838"/>
      <c r="U62" s="838"/>
      <c r="V62" s="1046"/>
    </row>
    <row r="63" spans="1:22" ht="19.5" thickBot="1">
      <c r="A63" s="1913" t="s">
        <v>377</v>
      </c>
      <c r="B63" s="1914"/>
      <c r="C63" s="1914"/>
      <c r="D63" s="1914"/>
      <c r="E63" s="1914"/>
      <c r="F63" s="1914"/>
      <c r="G63" s="1914"/>
      <c r="H63" s="1914"/>
      <c r="I63" s="1914"/>
      <c r="J63" s="1914"/>
      <c r="K63" s="1914"/>
      <c r="L63" s="1914"/>
      <c r="M63" s="1914"/>
      <c r="N63" s="1914"/>
      <c r="O63" s="1914"/>
      <c r="P63" s="1914"/>
      <c r="Q63" s="1914"/>
      <c r="R63" s="1914"/>
      <c r="S63" s="1914"/>
      <c r="T63" s="1914"/>
      <c r="U63" s="1914"/>
      <c r="V63" s="1916"/>
    </row>
    <row r="64" spans="1:22" ht="19.5" thickBot="1">
      <c r="A64" s="1913" t="s">
        <v>382</v>
      </c>
      <c r="B64" s="1914"/>
      <c r="C64" s="1914"/>
      <c r="D64" s="1914"/>
      <c r="E64" s="1914"/>
      <c r="F64" s="1914"/>
      <c r="G64" s="1914"/>
      <c r="H64" s="1914"/>
      <c r="I64" s="1914"/>
      <c r="J64" s="1914"/>
      <c r="K64" s="1914"/>
      <c r="L64" s="1914"/>
      <c r="M64" s="1914"/>
      <c r="N64" s="1914"/>
      <c r="O64" s="1914"/>
      <c r="P64" s="1914"/>
      <c r="Q64" s="1914"/>
      <c r="R64" s="1914"/>
      <c r="S64" s="1914"/>
      <c r="T64" s="1914"/>
      <c r="U64" s="1914"/>
      <c r="V64" s="1916"/>
    </row>
    <row r="65" spans="1:22" ht="19.5" thickBot="1">
      <c r="A65" s="2127" t="s">
        <v>384</v>
      </c>
      <c r="B65" s="2128"/>
      <c r="C65" s="2128"/>
      <c r="D65" s="2128"/>
      <c r="E65" s="2128"/>
      <c r="F65" s="2128"/>
      <c r="G65" s="2128"/>
      <c r="H65" s="2132"/>
      <c r="I65" s="2132"/>
      <c r="J65" s="2132"/>
      <c r="K65" s="2132"/>
      <c r="L65" s="2132"/>
      <c r="M65" s="2132"/>
      <c r="N65" s="2132"/>
      <c r="O65" s="2132"/>
      <c r="P65" s="2132"/>
      <c r="Q65" s="2132"/>
      <c r="R65" s="2132"/>
      <c r="S65" s="2132"/>
      <c r="T65" s="2132"/>
      <c r="U65" s="2132"/>
      <c r="V65" s="2133"/>
    </row>
    <row r="66" spans="1:22" ht="38.25" thickBot="1">
      <c r="A66" s="1150"/>
      <c r="B66" s="1226" t="s">
        <v>466</v>
      </c>
      <c r="C66" s="314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69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1929" t="s">
        <v>201</v>
      </c>
      <c r="B67" s="1930"/>
      <c r="C67" s="1930"/>
      <c r="D67" s="1930"/>
      <c r="E67" s="1930"/>
      <c r="F67" s="1930"/>
      <c r="G67" s="1930"/>
      <c r="H67" s="1930"/>
      <c r="I67" s="1930"/>
      <c r="J67" s="1930"/>
      <c r="K67" s="1930"/>
      <c r="L67" s="1930"/>
      <c r="M67" s="1930"/>
      <c r="N67" s="1930"/>
      <c r="O67" s="1930"/>
      <c r="P67" s="1930"/>
      <c r="Q67" s="1930"/>
      <c r="R67" s="1930"/>
      <c r="S67" s="1930"/>
      <c r="T67" s="1930"/>
      <c r="U67" s="1930"/>
      <c r="V67" s="1932"/>
    </row>
    <row r="68" spans="1:22" ht="20.25" thickBot="1">
      <c r="A68" s="1033"/>
      <c r="B68" s="1176" t="s">
        <v>89</v>
      </c>
      <c r="C68" s="1177"/>
      <c r="D68" s="256">
        <v>2</v>
      </c>
      <c r="E68" s="256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1911" t="s">
        <v>119</v>
      </c>
      <c r="B69" s="1912"/>
      <c r="C69" s="104"/>
      <c r="D69" s="76"/>
      <c r="E69" s="76"/>
      <c r="F69" s="76"/>
      <c r="G69" s="1153">
        <f aca="true" t="shared" si="13" ref="G69:V69">G70+G71</f>
        <v>33</v>
      </c>
      <c r="H69" s="1021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1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119" t="s">
        <v>455</v>
      </c>
      <c r="B70" s="2130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1925" t="s">
        <v>380</v>
      </c>
      <c r="B71" s="2131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86" t="s">
        <v>429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U1" s="1886"/>
      <c r="V1" s="1886"/>
      <c r="AR1" s="230"/>
    </row>
    <row r="2" spans="1:44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2134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1863"/>
      <c r="Q2" s="1863"/>
      <c r="R2" s="1863"/>
      <c r="S2" s="1863"/>
      <c r="T2" s="1863"/>
      <c r="U2" s="1863"/>
      <c r="V2" s="1864"/>
      <c r="AR2" s="230"/>
    </row>
    <row r="3" spans="1:44" s="7" customFormat="1" ht="19.5" customHeight="1">
      <c r="A3" s="1902"/>
      <c r="B3" s="1875"/>
      <c r="C3" s="1907"/>
      <c r="D3" s="1908"/>
      <c r="E3" s="1908"/>
      <c r="F3" s="1909"/>
      <c r="G3" s="2135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70"/>
      <c r="P3" s="1870" t="s">
        <v>33</v>
      </c>
      <c r="Q3" s="1870"/>
      <c r="R3" s="1870" t="s">
        <v>34</v>
      </c>
      <c r="S3" s="1870"/>
      <c r="T3" s="1870" t="s">
        <v>35</v>
      </c>
      <c r="U3" s="1870"/>
      <c r="V3" s="1866"/>
      <c r="AR3" s="230"/>
    </row>
    <row r="4" spans="1:44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2135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72"/>
      <c r="P4" s="1872"/>
      <c r="Q4" s="1872"/>
      <c r="R4" s="1872"/>
      <c r="S4" s="1872"/>
      <c r="T4" s="1872"/>
      <c r="U4" s="1872"/>
      <c r="V4" s="1868"/>
      <c r="AR4" s="230"/>
    </row>
    <row r="5" spans="1:44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2136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02"/>
      <c r="B6" s="1875"/>
      <c r="C6" s="1879"/>
      <c r="D6" s="1879"/>
      <c r="E6" s="1897"/>
      <c r="F6" s="1961"/>
      <c r="G6" s="2136"/>
      <c r="H6" s="1879"/>
      <c r="I6" s="1918"/>
      <c r="J6" s="1873"/>
      <c r="K6" s="1873"/>
      <c r="L6" s="1873"/>
      <c r="M6" s="1889"/>
      <c r="N6" s="2121" t="s">
        <v>350</v>
      </c>
      <c r="O6" s="1875"/>
      <c r="P6" s="1875"/>
      <c r="Q6" s="1875"/>
      <c r="R6" s="1875"/>
      <c r="S6" s="1875"/>
      <c r="T6" s="1875"/>
      <c r="U6" s="1875"/>
      <c r="V6" s="1893"/>
      <c r="AR6" s="230"/>
    </row>
    <row r="7" spans="1:44" s="7" customFormat="1" ht="22.5" customHeight="1" thickBot="1">
      <c r="A7" s="1903"/>
      <c r="B7" s="1878"/>
      <c r="C7" s="1880"/>
      <c r="D7" s="1880"/>
      <c r="E7" s="1898"/>
      <c r="F7" s="1962"/>
      <c r="G7" s="2137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7" t="s">
        <v>32</v>
      </c>
      <c r="AD7" s="1953"/>
      <c r="AE7" s="1953"/>
      <c r="AF7" s="1953" t="s">
        <v>33</v>
      </c>
      <c r="AG7" s="1953"/>
      <c r="AH7" s="1953"/>
      <c r="AI7" s="1953" t="s">
        <v>34</v>
      </c>
      <c r="AJ7" s="1953"/>
      <c r="AK7" s="1953"/>
      <c r="AL7" s="1953" t="s">
        <v>35</v>
      </c>
      <c r="AM7" s="1953"/>
      <c r="AN7" s="195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6"/>
      <c r="AD8" s="1910"/>
      <c r="AE8" s="1910"/>
      <c r="AF8" s="1910"/>
      <c r="AG8" s="1910"/>
      <c r="AH8" s="1910"/>
      <c r="AI8" s="1910"/>
      <c r="AJ8" s="1910"/>
      <c r="AK8" s="1910"/>
      <c r="AL8" s="1910"/>
      <c r="AM8" s="1910"/>
      <c r="AN8" s="1955"/>
      <c r="AR8" s="230"/>
    </row>
    <row r="9" spans="1:44" s="7" customFormat="1" ht="19.5" customHeight="1" thickBot="1">
      <c r="A9" s="1958" t="s">
        <v>373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59"/>
      <c r="U9" s="1959"/>
      <c r="V9" s="1960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958" t="s">
        <v>381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1959"/>
      <c r="Q10" s="1959"/>
      <c r="R10" s="1959"/>
      <c r="S10" s="1959"/>
      <c r="T10" s="1959"/>
      <c r="U10" s="1959"/>
      <c r="V10" s="196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20" customFormat="1" ht="39.75" customHeight="1">
      <c r="A11" s="77" t="s">
        <v>375</v>
      </c>
      <c r="B11" s="849" t="s">
        <v>63</v>
      </c>
      <c r="C11" s="941" t="s">
        <v>45</v>
      </c>
      <c r="D11" s="55"/>
      <c r="E11" s="55"/>
      <c r="F11" s="864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9"/>
      <c r="X11" s="579"/>
      <c r="Y11" s="579"/>
      <c r="Z11" s="579"/>
      <c r="AR11" s="230" t="s">
        <v>462</v>
      </c>
    </row>
    <row r="12" spans="1:44" s="978" customFormat="1" ht="19.5" customHeight="1">
      <c r="A12" s="77" t="s">
        <v>431</v>
      </c>
      <c r="B12" s="849" t="s">
        <v>64</v>
      </c>
      <c r="C12" s="953">
        <v>3</v>
      </c>
      <c r="D12" s="238"/>
      <c r="E12" s="238"/>
      <c r="F12" s="988"/>
      <c r="G12" s="1221">
        <v>5</v>
      </c>
      <c r="H12" s="950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6"/>
      <c r="X12" s="977"/>
      <c r="Y12" s="977"/>
      <c r="Z12" s="977"/>
      <c r="AR12" s="1130" t="s">
        <v>482</v>
      </c>
    </row>
    <row r="13" spans="1:44" s="20" customFormat="1" ht="19.5" customHeight="1">
      <c r="A13" s="77" t="s">
        <v>430</v>
      </c>
      <c r="B13" s="847" t="s">
        <v>39</v>
      </c>
      <c r="C13" s="167"/>
      <c r="D13" s="16">
        <v>3</v>
      </c>
      <c r="E13" s="16"/>
      <c r="F13" s="986"/>
      <c r="G13" s="1195">
        <v>3</v>
      </c>
      <c r="H13" s="846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461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7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8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458</v>
      </c>
    </row>
    <row r="15" spans="1:44" s="978" customFormat="1" ht="19.5" customHeight="1">
      <c r="A15" s="605" t="s">
        <v>447</v>
      </c>
      <c r="B15" s="997" t="s">
        <v>41</v>
      </c>
      <c r="C15" s="998"/>
      <c r="D15" s="21">
        <v>3</v>
      </c>
      <c r="E15" s="128"/>
      <c r="F15" s="988"/>
      <c r="G15" s="1196">
        <v>3</v>
      </c>
      <c r="H15" s="936">
        <f t="shared" si="0"/>
        <v>90</v>
      </c>
      <c r="I15" s="1002">
        <v>60</v>
      </c>
      <c r="J15" s="58">
        <v>4</v>
      </c>
      <c r="K15" s="58"/>
      <c r="L15" s="58">
        <v>56</v>
      </c>
      <c r="M15" s="1003">
        <f t="shared" si="1"/>
        <v>30</v>
      </c>
      <c r="N15" s="87"/>
      <c r="O15" s="80"/>
      <c r="P15" s="80">
        <v>4</v>
      </c>
      <c r="Q15" s="80"/>
      <c r="R15" s="982"/>
      <c r="S15" s="982"/>
      <c r="T15" s="982"/>
      <c r="U15" s="982"/>
      <c r="V15" s="572"/>
      <c r="AR15" s="1130" t="s">
        <v>480</v>
      </c>
    </row>
    <row r="16" spans="1:44" s="978" customFormat="1" ht="19.5" customHeight="1" thickBot="1">
      <c r="A16" s="605" t="s">
        <v>448</v>
      </c>
      <c r="B16" s="997" t="s">
        <v>41</v>
      </c>
      <c r="C16" s="998"/>
      <c r="D16" s="21">
        <v>4</v>
      </c>
      <c r="E16" s="128"/>
      <c r="F16" s="988"/>
      <c r="G16" s="1196">
        <v>3</v>
      </c>
      <c r="H16" s="936">
        <f t="shared" si="0"/>
        <v>90</v>
      </c>
      <c r="I16" s="1002">
        <v>72</v>
      </c>
      <c r="J16" s="58"/>
      <c r="K16" s="58"/>
      <c r="L16" s="58">
        <v>72</v>
      </c>
      <c r="M16" s="1003">
        <f t="shared" si="1"/>
        <v>18</v>
      </c>
      <c r="N16" s="87"/>
      <c r="O16" s="80"/>
      <c r="P16" s="80"/>
      <c r="Q16" s="80">
        <v>4</v>
      </c>
      <c r="R16" s="982"/>
      <c r="S16" s="982"/>
      <c r="T16" s="982"/>
      <c r="U16" s="982"/>
      <c r="V16" s="572"/>
      <c r="AR16" s="1130"/>
    </row>
    <row r="17" spans="1:44" s="20" customFormat="1" ht="19.5" customHeight="1" thickBot="1">
      <c r="A17" s="1911" t="s">
        <v>383</v>
      </c>
      <c r="B17" s="1912"/>
      <c r="C17" s="1912"/>
      <c r="D17" s="1912"/>
      <c r="E17" s="1912"/>
      <c r="F17" s="1912"/>
      <c r="G17" s="1912"/>
      <c r="H17" s="1912"/>
      <c r="I17" s="1912"/>
      <c r="J17" s="1912"/>
      <c r="K17" s="1912"/>
      <c r="L17" s="1912"/>
      <c r="M17" s="1912"/>
      <c r="N17" s="1912"/>
      <c r="O17" s="1912"/>
      <c r="P17" s="1912"/>
      <c r="Q17" s="1912"/>
      <c r="R17" s="1912"/>
      <c r="S17" s="1912"/>
      <c r="T17" s="1912"/>
      <c r="U17" s="1912"/>
      <c r="V17" s="1920"/>
      <c r="W17" s="905"/>
      <c r="X17" s="579"/>
      <c r="Y17" s="579"/>
      <c r="Z17" s="579"/>
      <c r="AR17" s="230"/>
    </row>
    <row r="18" spans="1:44" s="902" customFormat="1" ht="19.5" customHeight="1">
      <c r="A18" s="943" t="s">
        <v>385</v>
      </c>
      <c r="B18" s="847" t="s">
        <v>467</v>
      </c>
      <c r="C18" s="167"/>
      <c r="D18" s="21">
        <v>3</v>
      </c>
      <c r="E18" s="21"/>
      <c r="F18" s="985"/>
      <c r="G18" s="1159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461</v>
      </c>
    </row>
    <row r="19" spans="1:44" s="902" customFormat="1" ht="19.5" customHeight="1" thickBot="1">
      <c r="A19" s="943" t="s">
        <v>171</v>
      </c>
      <c r="B19" s="847" t="s">
        <v>468</v>
      </c>
      <c r="C19" s="167"/>
      <c r="D19" s="21">
        <v>4</v>
      </c>
      <c r="E19" s="21"/>
      <c r="F19" s="985"/>
      <c r="G19" s="1159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481</v>
      </c>
    </row>
    <row r="20" spans="1:44" s="27" customFormat="1" ht="19.5" customHeight="1" thickBot="1">
      <c r="A20" s="1913" t="s">
        <v>377</v>
      </c>
      <c r="B20" s="1914"/>
      <c r="C20" s="1914"/>
      <c r="D20" s="1914"/>
      <c r="E20" s="1914"/>
      <c r="F20" s="1914"/>
      <c r="G20" s="1914"/>
      <c r="H20" s="1914"/>
      <c r="I20" s="1914"/>
      <c r="J20" s="1914"/>
      <c r="K20" s="1914"/>
      <c r="L20" s="1914"/>
      <c r="M20" s="1914"/>
      <c r="N20" s="1914"/>
      <c r="O20" s="1914"/>
      <c r="P20" s="1914"/>
      <c r="Q20" s="1914"/>
      <c r="R20" s="1914"/>
      <c r="S20" s="1914"/>
      <c r="T20" s="1914"/>
      <c r="U20" s="1914"/>
      <c r="V20" s="1916"/>
      <c r="W20" s="876"/>
      <c r="X20" s="291"/>
      <c r="Y20" s="291"/>
      <c r="Z20" s="291"/>
      <c r="AR20" s="1129"/>
    </row>
    <row r="21" spans="1:44" s="27" customFormat="1" ht="19.5" customHeight="1" thickBot="1">
      <c r="A21" s="1913" t="s">
        <v>382</v>
      </c>
      <c r="B21" s="1914"/>
      <c r="C21" s="1914"/>
      <c r="D21" s="1914"/>
      <c r="E21" s="1914"/>
      <c r="F21" s="1914"/>
      <c r="G21" s="1914"/>
      <c r="H21" s="1914"/>
      <c r="I21" s="1914"/>
      <c r="J21" s="1914"/>
      <c r="K21" s="1914"/>
      <c r="L21" s="1914"/>
      <c r="M21" s="1914"/>
      <c r="N21" s="1914"/>
      <c r="O21" s="1914"/>
      <c r="P21" s="1914"/>
      <c r="Q21" s="1914"/>
      <c r="R21" s="1914"/>
      <c r="S21" s="1914"/>
      <c r="T21" s="1914"/>
      <c r="U21" s="1914"/>
      <c r="V21" s="1916"/>
      <c r="W21" s="876"/>
      <c r="X21" s="291"/>
      <c r="Y21" s="291"/>
      <c r="Z21" s="291"/>
      <c r="AR21" s="1129"/>
    </row>
    <row r="22" spans="1:44" s="27" customFormat="1" ht="19.5" customHeight="1" thickBot="1">
      <c r="A22" s="944" t="s">
        <v>311</v>
      </c>
      <c r="B22" s="852" t="s">
        <v>71</v>
      </c>
      <c r="C22" s="850" t="s">
        <v>45</v>
      </c>
      <c r="D22" s="23"/>
      <c r="E22" s="23"/>
      <c r="F22" s="144"/>
      <c r="G22" s="1160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456</v>
      </c>
    </row>
    <row r="23" spans="1:44" s="27" customFormat="1" ht="18.75" customHeight="1">
      <c r="A23" s="141" t="s">
        <v>313</v>
      </c>
      <c r="B23" s="879" t="s">
        <v>68</v>
      </c>
      <c r="C23" s="851" t="s">
        <v>46</v>
      </c>
      <c r="D23" s="29"/>
      <c r="E23" s="29"/>
      <c r="F23" s="1013"/>
      <c r="G23" s="1222">
        <v>4.5</v>
      </c>
      <c r="H23" s="881">
        <f>G23*30</f>
        <v>135</v>
      </c>
      <c r="I23" s="882">
        <f>J23+K23+L23</f>
        <v>54</v>
      </c>
      <c r="J23" s="882">
        <v>36</v>
      </c>
      <c r="K23" s="882"/>
      <c r="L23" s="882">
        <v>18</v>
      </c>
      <c r="M23" s="883">
        <f>H23-I23</f>
        <v>81</v>
      </c>
      <c r="N23" s="884"/>
      <c r="O23" s="838"/>
      <c r="P23" s="838"/>
      <c r="Q23" s="838">
        <v>3</v>
      </c>
      <c r="R23" s="838"/>
      <c r="S23" s="838"/>
      <c r="T23" s="838"/>
      <c r="U23" s="838"/>
      <c r="V23" s="1046"/>
      <c r="W23" s="876"/>
      <c r="X23" s="291"/>
      <c r="Y23" s="291" t="s">
        <v>352</v>
      </c>
      <c r="Z23" s="291"/>
      <c r="AB23" s="20"/>
      <c r="AC23" s="1957" t="s">
        <v>32</v>
      </c>
      <c r="AD23" s="1953"/>
      <c r="AE23" s="1953"/>
      <c r="AF23" s="1953" t="s">
        <v>33</v>
      </c>
      <c r="AG23" s="1953"/>
      <c r="AH23" s="1953"/>
      <c r="AI23" s="1953" t="s">
        <v>34</v>
      </c>
      <c r="AJ23" s="1953"/>
      <c r="AK23" s="1953"/>
      <c r="AL23" s="1953" t="s">
        <v>35</v>
      </c>
      <c r="AM23" s="1953"/>
      <c r="AN23" s="1954"/>
      <c r="AR23" s="1129" t="s">
        <v>456</v>
      </c>
    </row>
    <row r="24" spans="1:44" s="27" customFormat="1" ht="19.5" customHeight="1">
      <c r="A24" s="141" t="s">
        <v>315</v>
      </c>
      <c r="B24" s="852" t="s">
        <v>69</v>
      </c>
      <c r="C24" s="850" t="s">
        <v>46</v>
      </c>
      <c r="D24" s="29"/>
      <c r="E24" s="29"/>
      <c r="F24" s="506"/>
      <c r="G24" s="1161">
        <v>6</v>
      </c>
      <c r="H24" s="870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1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6"/>
      <c r="X24" s="291" t="s">
        <v>352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456</v>
      </c>
    </row>
    <row r="25" spans="1:44" s="27" customFormat="1" ht="19.5" customHeight="1">
      <c r="A25" s="141" t="s">
        <v>317</v>
      </c>
      <c r="B25" s="852" t="s">
        <v>416</v>
      </c>
      <c r="C25" s="850"/>
      <c r="D25" s="23"/>
      <c r="E25" s="23"/>
      <c r="F25" s="506" t="s">
        <v>46</v>
      </c>
      <c r="G25" s="1160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456</v>
      </c>
    </row>
    <row r="26" spans="1:44" s="27" customFormat="1" ht="19.5" customHeight="1" thickBot="1">
      <c r="A26" s="141" t="s">
        <v>318</v>
      </c>
      <c r="B26" s="852" t="s">
        <v>73</v>
      </c>
      <c r="C26" s="846"/>
      <c r="D26" s="16">
        <v>3</v>
      </c>
      <c r="E26" s="16"/>
      <c r="F26" s="986"/>
      <c r="G26" s="1160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352</v>
      </c>
      <c r="AR26" s="1129" t="s">
        <v>456</v>
      </c>
    </row>
    <row r="27" spans="1:44" s="902" customFormat="1" ht="19.5" customHeight="1" thickBot="1">
      <c r="A27" s="2127" t="s">
        <v>384</v>
      </c>
      <c r="B27" s="2128"/>
      <c r="C27" s="2128"/>
      <c r="D27" s="2128"/>
      <c r="E27" s="2128"/>
      <c r="F27" s="2128"/>
      <c r="G27" s="2128"/>
      <c r="H27" s="2132"/>
      <c r="I27" s="2132"/>
      <c r="J27" s="2132"/>
      <c r="K27" s="2132"/>
      <c r="L27" s="2132"/>
      <c r="M27" s="2132"/>
      <c r="N27" s="2132"/>
      <c r="O27" s="2132"/>
      <c r="P27" s="2132"/>
      <c r="Q27" s="2132"/>
      <c r="R27" s="2132"/>
      <c r="S27" s="2132"/>
      <c r="T27" s="2132"/>
      <c r="U27" s="2132"/>
      <c r="V27" s="2133"/>
      <c r="AR27" s="230"/>
    </row>
    <row r="28" spans="1:44" s="27" customFormat="1" ht="51.75" customHeight="1">
      <c r="A28" s="896" t="s">
        <v>281</v>
      </c>
      <c r="B28" s="940" t="s">
        <v>469</v>
      </c>
      <c r="C28" s="941"/>
      <c r="D28" s="59">
        <v>3</v>
      </c>
      <c r="E28" s="59"/>
      <c r="F28" s="864"/>
      <c r="G28" s="1196">
        <v>4.5</v>
      </c>
      <c r="H28" s="867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456</v>
      </c>
    </row>
    <row r="29" spans="1:44" s="27" customFormat="1" ht="51" customHeight="1" thickBot="1">
      <c r="A29" s="1150" t="s">
        <v>392</v>
      </c>
      <c r="B29" s="1226" t="s">
        <v>470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69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1" t="s">
        <v>361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456</v>
      </c>
    </row>
    <row r="30" spans="1:44" s="27" customFormat="1" ht="19.5" customHeight="1" thickBot="1">
      <c r="A30" s="1929" t="s">
        <v>201</v>
      </c>
      <c r="B30" s="1930"/>
      <c r="C30" s="1930"/>
      <c r="D30" s="1930"/>
      <c r="E30" s="1930"/>
      <c r="F30" s="1930"/>
      <c r="G30" s="1930"/>
      <c r="H30" s="1930"/>
      <c r="I30" s="1930"/>
      <c r="J30" s="1930"/>
      <c r="K30" s="1930"/>
      <c r="L30" s="1930"/>
      <c r="M30" s="1930"/>
      <c r="N30" s="1930"/>
      <c r="O30" s="1930"/>
      <c r="P30" s="1930"/>
      <c r="Q30" s="1930"/>
      <c r="R30" s="1930"/>
      <c r="S30" s="1930"/>
      <c r="T30" s="1930"/>
      <c r="U30" s="1930"/>
      <c r="V30" s="1932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456</v>
      </c>
    </row>
    <row r="32" spans="1:44" s="27" customFormat="1" ht="30" customHeight="1" thickBot="1">
      <c r="A32" s="1854" t="s">
        <v>119</v>
      </c>
      <c r="B32" s="2138"/>
      <c r="C32" s="104"/>
      <c r="D32" s="76"/>
      <c r="E32" s="76"/>
      <c r="F32" s="927"/>
      <c r="G32" s="993">
        <f>G33+G34</f>
        <v>60</v>
      </c>
      <c r="H32" s="1021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1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119" t="s">
        <v>455</v>
      </c>
      <c r="B33" s="2130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0"/>
    </row>
    <row r="34" spans="1:44" s="27" customFormat="1" ht="20.25" customHeight="1" thickBot="1">
      <c r="A34" s="1925" t="s">
        <v>380</v>
      </c>
      <c r="B34" s="2131"/>
      <c r="C34" s="104"/>
      <c r="D34" s="76"/>
      <c r="E34" s="76"/>
      <c r="F34" s="927"/>
      <c r="G34" s="993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353</v>
      </c>
      <c r="Z36" s="5" t="e">
        <f>Z35-0.65-0.2</f>
        <v>#REF!</v>
      </c>
    </row>
    <row r="37" spans="1:44" s="7" customFormat="1" ht="19.5" customHeight="1" thickBot="1">
      <c r="A37" s="1958" t="s">
        <v>373</v>
      </c>
      <c r="B37" s="1959"/>
      <c r="C37" s="1959"/>
      <c r="D37" s="1959"/>
      <c r="E37" s="1959"/>
      <c r="F37" s="1959"/>
      <c r="G37" s="1959"/>
      <c r="H37" s="1959"/>
      <c r="I37" s="1959"/>
      <c r="J37" s="1959"/>
      <c r="K37" s="1959"/>
      <c r="L37" s="1959"/>
      <c r="M37" s="1959"/>
      <c r="N37" s="1959"/>
      <c r="O37" s="1959"/>
      <c r="P37" s="1959"/>
      <c r="Q37" s="1959"/>
      <c r="R37" s="1959"/>
      <c r="S37" s="1959"/>
      <c r="T37" s="1959"/>
      <c r="U37" s="1959"/>
      <c r="V37" s="1960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958" t="s">
        <v>381</v>
      </c>
      <c r="B38" s="1959"/>
      <c r="C38" s="1959"/>
      <c r="D38" s="1959"/>
      <c r="E38" s="1959"/>
      <c r="F38" s="1959"/>
      <c r="G38" s="1959"/>
      <c r="H38" s="1959"/>
      <c r="I38" s="1959"/>
      <c r="J38" s="1959"/>
      <c r="K38" s="1959"/>
      <c r="L38" s="1959"/>
      <c r="M38" s="1959"/>
      <c r="N38" s="1959"/>
      <c r="O38" s="1959"/>
      <c r="P38" s="1959"/>
      <c r="Q38" s="1959"/>
      <c r="R38" s="1959"/>
      <c r="S38" s="1959"/>
      <c r="T38" s="1959"/>
      <c r="U38" s="1959"/>
      <c r="V38" s="1960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20" customFormat="1" ht="39.75" customHeight="1">
      <c r="A39" s="77" t="s">
        <v>375</v>
      </c>
      <c r="B39" s="849" t="s">
        <v>63</v>
      </c>
      <c r="C39" s="941" t="s">
        <v>45</v>
      </c>
      <c r="D39" s="55"/>
      <c r="E39" s="55"/>
      <c r="F39" s="864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9"/>
      <c r="X39" s="579"/>
      <c r="Y39" s="579"/>
      <c r="Z39" s="579"/>
      <c r="AR39" s="230"/>
    </row>
    <row r="40" spans="1:44" s="978" customFormat="1" ht="19.5" customHeight="1">
      <c r="A40" s="77" t="s">
        <v>431</v>
      </c>
      <c r="B40" s="849" t="s">
        <v>64</v>
      </c>
      <c r="C40" s="953">
        <v>3</v>
      </c>
      <c r="D40" s="238"/>
      <c r="E40" s="238"/>
      <c r="F40" s="988"/>
      <c r="G40" s="1221">
        <v>5</v>
      </c>
      <c r="H40" s="950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6"/>
      <c r="X40" s="977"/>
      <c r="Y40" s="977"/>
      <c r="Z40" s="977"/>
      <c r="AR40" s="1130"/>
    </row>
    <row r="41" spans="1:44" s="20" customFormat="1" ht="19.5" customHeight="1">
      <c r="A41" s="77" t="s">
        <v>430</v>
      </c>
      <c r="B41" s="847" t="s">
        <v>39</v>
      </c>
      <c r="C41" s="167"/>
      <c r="D41" s="16">
        <v>3</v>
      </c>
      <c r="E41" s="16"/>
      <c r="F41" s="986"/>
      <c r="G41" s="1195">
        <v>3</v>
      </c>
      <c r="H41" s="846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8" customFormat="1" ht="19.5" customHeight="1" thickBot="1">
      <c r="A42" s="605" t="s">
        <v>447</v>
      </c>
      <c r="B42" s="997" t="s">
        <v>41</v>
      </c>
      <c r="C42" s="998"/>
      <c r="D42" s="21">
        <v>3</v>
      </c>
      <c r="E42" s="128"/>
      <c r="F42" s="988"/>
      <c r="G42" s="1196">
        <v>3</v>
      </c>
      <c r="H42" s="936">
        <f>G42*30</f>
        <v>90</v>
      </c>
      <c r="I42" s="1002">
        <v>60</v>
      </c>
      <c r="J42" s="58">
        <v>4</v>
      </c>
      <c r="K42" s="58"/>
      <c r="L42" s="58">
        <v>56</v>
      </c>
      <c r="M42" s="1003">
        <f>H42-I42</f>
        <v>30</v>
      </c>
      <c r="N42" s="87"/>
      <c r="O42" s="80"/>
      <c r="P42" s="80">
        <v>4</v>
      </c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911" t="s">
        <v>383</v>
      </c>
      <c r="B43" s="1912"/>
      <c r="C43" s="1912"/>
      <c r="D43" s="1912"/>
      <c r="E43" s="1912"/>
      <c r="F43" s="1912"/>
      <c r="G43" s="1912"/>
      <c r="H43" s="1912"/>
      <c r="I43" s="1912"/>
      <c r="J43" s="1912"/>
      <c r="K43" s="1912"/>
      <c r="L43" s="1912"/>
      <c r="M43" s="1912"/>
      <c r="N43" s="1912"/>
      <c r="O43" s="1912"/>
      <c r="P43" s="1912"/>
      <c r="Q43" s="1912"/>
      <c r="R43" s="1912"/>
      <c r="S43" s="1912"/>
      <c r="T43" s="1912"/>
      <c r="U43" s="1912"/>
      <c r="V43" s="1920"/>
      <c r="W43" s="905"/>
      <c r="X43" s="579"/>
      <c r="Y43" s="579"/>
      <c r="Z43" s="579"/>
      <c r="AR43" s="230"/>
    </row>
    <row r="44" spans="1:44" s="902" customFormat="1" ht="19.5" customHeight="1" thickBot="1">
      <c r="A44" s="943" t="s">
        <v>385</v>
      </c>
      <c r="B44" s="847" t="s">
        <v>467</v>
      </c>
      <c r="C44" s="167"/>
      <c r="D44" s="21">
        <v>3</v>
      </c>
      <c r="E44" s="21"/>
      <c r="F44" s="985"/>
      <c r="G44" s="1159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1913" t="s">
        <v>377</v>
      </c>
      <c r="B45" s="1914"/>
      <c r="C45" s="1914"/>
      <c r="D45" s="1914"/>
      <c r="E45" s="1914"/>
      <c r="F45" s="1914"/>
      <c r="G45" s="1914"/>
      <c r="H45" s="1914"/>
      <c r="I45" s="1914"/>
      <c r="J45" s="1914"/>
      <c r="K45" s="1914"/>
      <c r="L45" s="1914"/>
      <c r="M45" s="1914"/>
      <c r="N45" s="1914"/>
      <c r="O45" s="1914"/>
      <c r="P45" s="1914"/>
      <c r="Q45" s="1914"/>
      <c r="R45" s="1914"/>
      <c r="S45" s="1914"/>
      <c r="T45" s="1914"/>
      <c r="U45" s="1914"/>
      <c r="V45" s="1916"/>
      <c r="W45" s="876"/>
      <c r="X45" s="291"/>
      <c r="Y45" s="291"/>
      <c r="Z45" s="291"/>
      <c r="AR45" s="1129"/>
    </row>
    <row r="46" spans="1:44" s="27" customFormat="1" ht="19.5" customHeight="1" thickBot="1">
      <c r="A46" s="1913" t="s">
        <v>382</v>
      </c>
      <c r="B46" s="1914"/>
      <c r="C46" s="1914"/>
      <c r="D46" s="1914"/>
      <c r="E46" s="1914"/>
      <c r="F46" s="1914"/>
      <c r="G46" s="1914"/>
      <c r="H46" s="1914"/>
      <c r="I46" s="1914"/>
      <c r="J46" s="1914"/>
      <c r="K46" s="1914"/>
      <c r="L46" s="1914"/>
      <c r="M46" s="1914"/>
      <c r="N46" s="1914"/>
      <c r="O46" s="1914"/>
      <c r="P46" s="1914"/>
      <c r="Q46" s="1914"/>
      <c r="R46" s="1914"/>
      <c r="S46" s="1914"/>
      <c r="T46" s="1914"/>
      <c r="U46" s="1914"/>
      <c r="V46" s="1916"/>
      <c r="W46" s="876"/>
      <c r="X46" s="291"/>
      <c r="Y46" s="291"/>
      <c r="Z46" s="291"/>
      <c r="AR46" s="1129"/>
    </row>
    <row r="47" spans="1:44" s="27" customFormat="1" ht="19.5" customHeight="1">
      <c r="A47" s="944" t="s">
        <v>313</v>
      </c>
      <c r="B47" s="852" t="s">
        <v>73</v>
      </c>
      <c r="C47" s="846"/>
      <c r="D47" s="16">
        <v>3</v>
      </c>
      <c r="E47" s="16"/>
      <c r="F47" s="986"/>
      <c r="G47" s="1160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2" t="s">
        <v>71</v>
      </c>
      <c r="C48" s="850" t="s">
        <v>45</v>
      </c>
      <c r="D48" s="23"/>
      <c r="E48" s="23"/>
      <c r="F48" s="144"/>
      <c r="G48" s="1160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127" t="s">
        <v>384</v>
      </c>
      <c r="B49" s="2128"/>
      <c r="C49" s="2128"/>
      <c r="D49" s="2128"/>
      <c r="E49" s="2128"/>
      <c r="F49" s="2128"/>
      <c r="G49" s="2128"/>
      <c r="H49" s="2132"/>
      <c r="I49" s="2132"/>
      <c r="J49" s="2132"/>
      <c r="K49" s="2132"/>
      <c r="L49" s="2132"/>
      <c r="M49" s="2132"/>
      <c r="N49" s="2132"/>
      <c r="O49" s="2132"/>
      <c r="P49" s="2132"/>
      <c r="Q49" s="2132"/>
      <c r="R49" s="2132"/>
      <c r="S49" s="2132"/>
      <c r="T49" s="2132"/>
      <c r="U49" s="2132"/>
      <c r="V49" s="2133"/>
      <c r="AR49" s="230"/>
    </row>
    <row r="50" spans="1:44" s="27" customFormat="1" ht="51.75" customHeight="1" thickBot="1">
      <c r="A50" s="896" t="s">
        <v>281</v>
      </c>
      <c r="B50" s="940" t="s">
        <v>469</v>
      </c>
      <c r="C50" s="941"/>
      <c r="D50" s="59">
        <v>3</v>
      </c>
      <c r="E50" s="59"/>
      <c r="F50" s="864"/>
      <c r="G50" s="1196">
        <v>4.5</v>
      </c>
      <c r="H50" s="867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1929" t="s">
        <v>201</v>
      </c>
      <c r="B51" s="1930"/>
      <c r="C51" s="1930"/>
      <c r="D51" s="1930"/>
      <c r="E51" s="1930"/>
      <c r="F51" s="1930"/>
      <c r="G51" s="1930"/>
      <c r="H51" s="1930"/>
      <c r="I51" s="1930"/>
      <c r="J51" s="1930"/>
      <c r="K51" s="1930"/>
      <c r="L51" s="1930"/>
      <c r="M51" s="1930"/>
      <c r="N51" s="1930"/>
      <c r="O51" s="1930"/>
      <c r="P51" s="1930"/>
      <c r="Q51" s="1930"/>
      <c r="R51" s="1930"/>
      <c r="S51" s="1930"/>
      <c r="T51" s="1930"/>
      <c r="U51" s="1930"/>
      <c r="V51" s="1932"/>
      <c r="AR51" s="1129"/>
    </row>
    <row r="52" spans="1:44" s="27" customFormat="1" ht="30" customHeight="1" thickBot="1">
      <c r="A52" s="1854" t="s">
        <v>119</v>
      </c>
      <c r="B52" s="2138"/>
      <c r="C52" s="104"/>
      <c r="D52" s="76"/>
      <c r="E52" s="76"/>
      <c r="F52" s="927"/>
      <c r="G52" s="993">
        <f>G53+G54</f>
        <v>30</v>
      </c>
      <c r="H52" s="1021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1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119" t="s">
        <v>455</v>
      </c>
      <c r="B53" s="2130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0"/>
    </row>
    <row r="54" spans="1:44" s="27" customFormat="1" ht="20.25" customHeight="1" thickBot="1">
      <c r="A54" s="1925" t="s">
        <v>380</v>
      </c>
      <c r="B54" s="2131"/>
      <c r="C54" s="104"/>
      <c r="D54" s="76"/>
      <c r="E54" s="76"/>
      <c r="F54" s="927"/>
      <c r="G54" s="993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1958" t="s">
        <v>373</v>
      </c>
      <c r="B57" s="1959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60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958" t="s">
        <v>381</v>
      </c>
      <c r="B58" s="1959"/>
      <c r="C58" s="1959"/>
      <c r="D58" s="1959"/>
      <c r="E58" s="1959"/>
      <c r="F58" s="1959"/>
      <c r="G58" s="1959"/>
      <c r="H58" s="1959"/>
      <c r="I58" s="1959"/>
      <c r="J58" s="1959"/>
      <c r="K58" s="1959"/>
      <c r="L58" s="1959"/>
      <c r="M58" s="1959"/>
      <c r="N58" s="1959"/>
      <c r="O58" s="1959"/>
      <c r="P58" s="1959"/>
      <c r="Q58" s="1959"/>
      <c r="R58" s="1959"/>
      <c r="S58" s="1959"/>
      <c r="T58" s="1959"/>
      <c r="U58" s="1959"/>
      <c r="V58" s="1960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7" customFormat="1" ht="19.5" customHeight="1">
      <c r="A59" s="1299" t="s">
        <v>490</v>
      </c>
      <c r="B59" s="888" t="s">
        <v>40</v>
      </c>
      <c r="C59" s="892">
        <v>4</v>
      </c>
      <c r="D59" s="890"/>
      <c r="E59" s="890"/>
      <c r="F59" s="987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8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0"/>
    </row>
    <row r="60" spans="1:44" s="978" customFormat="1" ht="19.5" customHeight="1" thickBot="1">
      <c r="A60" s="605" t="s">
        <v>448</v>
      </c>
      <c r="B60" s="997" t="s">
        <v>41</v>
      </c>
      <c r="C60" s="998"/>
      <c r="D60" s="21">
        <v>4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/>
      <c r="P60" s="80"/>
      <c r="Q60" s="80">
        <v>4</v>
      </c>
      <c r="R60" s="982"/>
      <c r="S60" s="982"/>
      <c r="T60" s="982"/>
      <c r="U60" s="982"/>
      <c r="V60" s="572"/>
      <c r="AR60" s="1130"/>
    </row>
    <row r="61" spans="1:44" s="20" customFormat="1" ht="19.5" customHeight="1" thickBot="1">
      <c r="A61" s="1911" t="s">
        <v>383</v>
      </c>
      <c r="B61" s="1912"/>
      <c r="C61" s="1912"/>
      <c r="D61" s="1912"/>
      <c r="E61" s="1912"/>
      <c r="F61" s="1912"/>
      <c r="G61" s="1912"/>
      <c r="H61" s="1912"/>
      <c r="I61" s="1912"/>
      <c r="J61" s="1912"/>
      <c r="K61" s="1912"/>
      <c r="L61" s="1912"/>
      <c r="M61" s="1912"/>
      <c r="N61" s="1912"/>
      <c r="O61" s="1912"/>
      <c r="P61" s="1912"/>
      <c r="Q61" s="1912"/>
      <c r="R61" s="1912"/>
      <c r="S61" s="1912"/>
      <c r="T61" s="1912"/>
      <c r="U61" s="1912"/>
      <c r="V61" s="1920"/>
      <c r="W61" s="905"/>
      <c r="X61" s="579"/>
      <c r="Y61" s="579"/>
      <c r="Z61" s="579"/>
      <c r="AR61" s="230"/>
    </row>
    <row r="62" spans="1:44" s="902" customFormat="1" ht="19.5" customHeight="1" thickBot="1">
      <c r="A62" s="943" t="s">
        <v>171</v>
      </c>
      <c r="B62" s="847" t="s">
        <v>468</v>
      </c>
      <c r="C62" s="167"/>
      <c r="D62" s="21">
        <v>4</v>
      </c>
      <c r="E62" s="21"/>
      <c r="F62" s="985"/>
      <c r="G62" s="1159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1913" t="s">
        <v>377</v>
      </c>
      <c r="B63" s="1914"/>
      <c r="C63" s="1914"/>
      <c r="D63" s="1914"/>
      <c r="E63" s="1914"/>
      <c r="F63" s="1914"/>
      <c r="G63" s="1914"/>
      <c r="H63" s="1914"/>
      <c r="I63" s="1914"/>
      <c r="J63" s="1914"/>
      <c r="K63" s="1914"/>
      <c r="L63" s="1914"/>
      <c r="M63" s="1914"/>
      <c r="N63" s="1914"/>
      <c r="O63" s="1914"/>
      <c r="P63" s="1914"/>
      <c r="Q63" s="1914"/>
      <c r="R63" s="1914"/>
      <c r="S63" s="1914"/>
      <c r="T63" s="1914"/>
      <c r="U63" s="1914"/>
      <c r="V63" s="1916"/>
      <c r="W63" s="876"/>
      <c r="X63" s="291"/>
      <c r="Y63" s="291"/>
      <c r="Z63" s="291"/>
      <c r="AR63" s="1129"/>
    </row>
    <row r="64" spans="1:44" s="27" customFormat="1" ht="19.5" customHeight="1" thickBot="1">
      <c r="A64" s="1913" t="s">
        <v>382</v>
      </c>
      <c r="B64" s="1914"/>
      <c r="C64" s="1914"/>
      <c r="D64" s="1914"/>
      <c r="E64" s="1914"/>
      <c r="F64" s="1914"/>
      <c r="G64" s="1914"/>
      <c r="H64" s="1914"/>
      <c r="I64" s="1914"/>
      <c r="J64" s="1914"/>
      <c r="K64" s="1914"/>
      <c r="L64" s="1914"/>
      <c r="M64" s="1914"/>
      <c r="N64" s="1914"/>
      <c r="O64" s="1914"/>
      <c r="P64" s="1914"/>
      <c r="Q64" s="1914"/>
      <c r="R64" s="1914"/>
      <c r="S64" s="1914"/>
      <c r="T64" s="1914"/>
      <c r="U64" s="1914"/>
      <c r="V64" s="1916"/>
      <c r="W64" s="876"/>
      <c r="X64" s="291"/>
      <c r="Y64" s="291"/>
      <c r="Z64" s="291"/>
      <c r="AR64" s="1129"/>
    </row>
    <row r="65" spans="1:44" s="27" customFormat="1" ht="18.75" customHeight="1">
      <c r="A65" s="141" t="s">
        <v>313</v>
      </c>
      <c r="B65" s="879" t="s">
        <v>68</v>
      </c>
      <c r="C65" s="851" t="s">
        <v>46</v>
      </c>
      <c r="D65" s="29"/>
      <c r="E65" s="29"/>
      <c r="F65" s="1013"/>
      <c r="G65" s="1222">
        <v>4</v>
      </c>
      <c r="H65" s="881">
        <f>G65*30</f>
        <v>120</v>
      </c>
      <c r="I65" s="882">
        <f>J65+K65+L65</f>
        <v>54</v>
      </c>
      <c r="J65" s="882">
        <v>36</v>
      </c>
      <c r="K65" s="882"/>
      <c r="L65" s="882">
        <v>18</v>
      </c>
      <c r="M65" s="883">
        <f>H65-I65</f>
        <v>66</v>
      </c>
      <c r="N65" s="884"/>
      <c r="O65" s="838"/>
      <c r="P65" s="838"/>
      <c r="Q65" s="838">
        <v>3</v>
      </c>
      <c r="R65" s="838"/>
      <c r="S65" s="838"/>
      <c r="T65" s="838"/>
      <c r="U65" s="838"/>
      <c r="V65" s="1046"/>
      <c r="W65" s="876"/>
      <c r="X65" s="291"/>
      <c r="Y65" s="291" t="s">
        <v>352</v>
      </c>
      <c r="Z65" s="291"/>
      <c r="AB65" s="20"/>
      <c r="AC65" s="1957" t="s">
        <v>32</v>
      </c>
      <c r="AD65" s="1953"/>
      <c r="AE65" s="1953"/>
      <c r="AF65" s="1953" t="s">
        <v>33</v>
      </c>
      <c r="AG65" s="1953"/>
      <c r="AH65" s="1953"/>
      <c r="AI65" s="1953" t="s">
        <v>34</v>
      </c>
      <c r="AJ65" s="1953"/>
      <c r="AK65" s="1953"/>
      <c r="AL65" s="1953" t="s">
        <v>35</v>
      </c>
      <c r="AM65" s="1953"/>
      <c r="AN65" s="1954"/>
      <c r="AR65" s="1129"/>
    </row>
    <row r="66" spans="1:44" s="27" customFormat="1" ht="19.5" customHeight="1">
      <c r="A66" s="141" t="s">
        <v>315</v>
      </c>
      <c r="B66" s="852" t="s">
        <v>69</v>
      </c>
      <c r="C66" s="850" t="s">
        <v>46</v>
      </c>
      <c r="D66" s="29"/>
      <c r="E66" s="29"/>
      <c r="F66" s="506"/>
      <c r="G66" s="1161">
        <v>6</v>
      </c>
      <c r="H66" s="870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1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6"/>
      <c r="X66" s="291" t="s">
        <v>352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4" t="s">
        <v>317</v>
      </c>
      <c r="B67" s="1247" t="s">
        <v>416</v>
      </c>
      <c r="C67" s="854"/>
      <c r="D67" s="37"/>
      <c r="E67" s="37"/>
      <c r="F67" s="1300" t="s">
        <v>46</v>
      </c>
      <c r="G67" s="1243">
        <v>1</v>
      </c>
      <c r="H67" s="1244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83"/>
      <c r="O67" s="618"/>
      <c r="P67" s="618"/>
      <c r="Q67" s="618">
        <v>1</v>
      </c>
      <c r="R67" s="618"/>
      <c r="S67" s="618"/>
      <c r="T67" s="618"/>
      <c r="U67" s="618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127" t="s">
        <v>384</v>
      </c>
      <c r="B68" s="2128"/>
      <c r="C68" s="2128"/>
      <c r="D68" s="2128"/>
      <c r="E68" s="2128"/>
      <c r="F68" s="2128"/>
      <c r="G68" s="2128"/>
      <c r="H68" s="2128"/>
      <c r="I68" s="2128"/>
      <c r="J68" s="2128"/>
      <c r="K68" s="2128"/>
      <c r="L68" s="2128"/>
      <c r="M68" s="2128"/>
      <c r="N68" s="2128"/>
      <c r="O68" s="2128"/>
      <c r="P68" s="2128"/>
      <c r="Q68" s="2128"/>
      <c r="R68" s="2128"/>
      <c r="S68" s="2128"/>
      <c r="T68" s="2128"/>
      <c r="U68" s="2128"/>
      <c r="V68" s="2129"/>
      <c r="AR68" s="230"/>
    </row>
    <row r="69" spans="1:44" s="27" customFormat="1" ht="51" customHeight="1" thickBot="1">
      <c r="A69" s="1150" t="s">
        <v>392</v>
      </c>
      <c r="B69" s="1226" t="s">
        <v>470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69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1" t="s">
        <v>361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1929" t="s">
        <v>201</v>
      </c>
      <c r="B70" s="1930"/>
      <c r="C70" s="1930"/>
      <c r="D70" s="1930"/>
      <c r="E70" s="1930"/>
      <c r="F70" s="1930"/>
      <c r="G70" s="1930"/>
      <c r="H70" s="1930"/>
      <c r="I70" s="1930"/>
      <c r="J70" s="1930"/>
      <c r="K70" s="1930"/>
      <c r="L70" s="1930"/>
      <c r="M70" s="1930"/>
      <c r="N70" s="1930"/>
      <c r="O70" s="1930"/>
      <c r="P70" s="1930"/>
      <c r="Q70" s="1930"/>
      <c r="R70" s="1930"/>
      <c r="S70" s="1930"/>
      <c r="T70" s="1930"/>
      <c r="U70" s="1930"/>
      <c r="V70" s="1932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1854" t="s">
        <v>119</v>
      </c>
      <c r="B72" s="2138"/>
      <c r="C72" s="104"/>
      <c r="D72" s="76"/>
      <c r="E72" s="76"/>
      <c r="F72" s="927"/>
      <c r="G72" s="993">
        <f aca="true" t="shared" si="13" ref="G72:V72">G73+G74</f>
        <v>30</v>
      </c>
      <c r="H72" s="1021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1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119" t="s">
        <v>455</v>
      </c>
      <c r="B73" s="2130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0"/>
    </row>
    <row r="74" spans="1:44" s="27" customFormat="1" ht="20.25" customHeight="1" thickBot="1">
      <c r="A74" s="1925" t="s">
        <v>380</v>
      </c>
      <c r="B74" s="2131"/>
      <c r="C74" s="104"/>
      <c r="D74" s="76"/>
      <c r="E74" s="76"/>
      <c r="F74" s="927"/>
      <c r="G74" s="993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2" customWidth="1"/>
    <col min="2" max="2" width="95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86" t="s">
        <v>429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U1" s="1886"/>
      <c r="V1" s="1886"/>
      <c r="AR1" s="230"/>
    </row>
    <row r="2" spans="1:44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2134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1863"/>
      <c r="Q2" s="1863"/>
      <c r="R2" s="1863"/>
      <c r="S2" s="1863"/>
      <c r="T2" s="1863"/>
      <c r="U2" s="1863"/>
      <c r="V2" s="1864"/>
      <c r="AR2" s="230"/>
    </row>
    <row r="3" spans="1:44" s="7" customFormat="1" ht="19.5" customHeight="1">
      <c r="A3" s="1902"/>
      <c r="B3" s="1875"/>
      <c r="C3" s="1907"/>
      <c r="D3" s="1908"/>
      <c r="E3" s="1908"/>
      <c r="F3" s="1909"/>
      <c r="G3" s="2135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70"/>
      <c r="P3" s="1870" t="s">
        <v>33</v>
      </c>
      <c r="Q3" s="1870"/>
      <c r="R3" s="1870" t="s">
        <v>34</v>
      </c>
      <c r="S3" s="1870"/>
      <c r="T3" s="1870" t="s">
        <v>35</v>
      </c>
      <c r="U3" s="1870"/>
      <c r="V3" s="1866"/>
      <c r="AR3" s="230"/>
    </row>
    <row r="4" spans="1:44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2135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72"/>
      <c r="P4" s="1872"/>
      <c r="Q4" s="1872"/>
      <c r="R4" s="1872"/>
      <c r="S4" s="1872"/>
      <c r="T4" s="1872"/>
      <c r="U4" s="1872"/>
      <c r="V4" s="1868"/>
      <c r="AR4" s="230"/>
    </row>
    <row r="5" spans="1:44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2136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02"/>
      <c r="B6" s="1875"/>
      <c r="C6" s="1879"/>
      <c r="D6" s="1879"/>
      <c r="E6" s="1897"/>
      <c r="F6" s="1961"/>
      <c r="G6" s="2136"/>
      <c r="H6" s="1879"/>
      <c r="I6" s="1918"/>
      <c r="J6" s="1873"/>
      <c r="K6" s="1873"/>
      <c r="L6" s="1873"/>
      <c r="M6" s="1889"/>
      <c r="N6" s="2121" t="s">
        <v>350</v>
      </c>
      <c r="O6" s="1875"/>
      <c r="P6" s="1875"/>
      <c r="Q6" s="1875"/>
      <c r="R6" s="1875"/>
      <c r="S6" s="1875"/>
      <c r="T6" s="1875"/>
      <c r="U6" s="1875"/>
      <c r="V6" s="1893"/>
      <c r="AR6" s="230"/>
    </row>
    <row r="7" spans="1:44" s="7" customFormat="1" ht="22.5" customHeight="1" thickBot="1">
      <c r="A7" s="1903"/>
      <c r="B7" s="1878"/>
      <c r="C7" s="1880"/>
      <c r="D7" s="1880"/>
      <c r="E7" s="1898"/>
      <c r="F7" s="1962"/>
      <c r="G7" s="2137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7" t="s">
        <v>32</v>
      </c>
      <c r="AD7" s="1953"/>
      <c r="AE7" s="1953"/>
      <c r="AF7" s="1953" t="s">
        <v>33</v>
      </c>
      <c r="AG7" s="1953"/>
      <c r="AH7" s="1953"/>
      <c r="AI7" s="1953" t="s">
        <v>34</v>
      </c>
      <c r="AJ7" s="1953"/>
      <c r="AK7" s="1953"/>
      <c r="AL7" s="1953" t="s">
        <v>35</v>
      </c>
      <c r="AM7" s="1953"/>
      <c r="AN7" s="195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6"/>
      <c r="AD8" s="1910"/>
      <c r="AE8" s="1910"/>
      <c r="AF8" s="1910"/>
      <c r="AG8" s="1910"/>
      <c r="AH8" s="1910"/>
      <c r="AI8" s="1910"/>
      <c r="AJ8" s="1910"/>
      <c r="AK8" s="1910"/>
      <c r="AL8" s="1910"/>
      <c r="AM8" s="1910"/>
      <c r="AN8" s="1955"/>
      <c r="AR8" s="230"/>
    </row>
    <row r="9" spans="1:44" s="7" customFormat="1" ht="19.5" customHeight="1" thickBot="1">
      <c r="A9" s="1958" t="s">
        <v>373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59"/>
      <c r="U9" s="1959"/>
      <c r="V9" s="1960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958" t="s">
        <v>381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1959"/>
      <c r="Q10" s="1959"/>
      <c r="R10" s="1959"/>
      <c r="S10" s="1959"/>
      <c r="T10" s="1959"/>
      <c r="U10" s="1959"/>
      <c r="V10" s="196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19.5" customHeight="1">
      <c r="A11" s="141" t="s">
        <v>376</v>
      </c>
      <c r="B11" s="954" t="s">
        <v>212</v>
      </c>
      <c r="C11" s="955" t="s">
        <v>48</v>
      </c>
      <c r="D11" s="956"/>
      <c r="E11" s="956"/>
      <c r="F11" s="989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6"/>
      <c r="X11" s="977"/>
      <c r="Y11" s="977"/>
      <c r="Z11" s="977"/>
      <c r="AR11" s="1130" t="s">
        <v>457</v>
      </c>
    </row>
    <row r="12" spans="1:44" s="978" customFormat="1" ht="20.25" customHeight="1" thickBot="1">
      <c r="A12" s="605" t="s">
        <v>449</v>
      </c>
      <c r="B12" s="1004" t="s">
        <v>41</v>
      </c>
      <c r="C12" s="1005"/>
      <c r="D12" s="972" t="s">
        <v>421</v>
      </c>
      <c r="E12" s="333"/>
      <c r="F12" s="1006"/>
      <c r="G12" s="1239"/>
      <c r="H12" s="2139" t="s">
        <v>454</v>
      </c>
      <c r="I12" s="2140"/>
      <c r="J12" s="2140"/>
      <c r="K12" s="2140"/>
      <c r="L12" s="2140"/>
      <c r="M12" s="2141"/>
      <c r="N12" s="983"/>
      <c r="O12" s="618"/>
      <c r="P12" s="618"/>
      <c r="Q12" s="618"/>
      <c r="R12" s="908" t="s">
        <v>453</v>
      </c>
      <c r="S12" s="908" t="s">
        <v>453</v>
      </c>
      <c r="T12" s="908"/>
      <c r="U12" s="908"/>
      <c r="V12" s="1045"/>
      <c r="AR12" s="1130" t="s">
        <v>480</v>
      </c>
    </row>
    <row r="13" spans="1:44" s="20" customFormat="1" ht="19.5" customHeight="1" thickBot="1">
      <c r="A13" s="1911" t="s">
        <v>383</v>
      </c>
      <c r="B13" s="1912"/>
      <c r="C13" s="1912"/>
      <c r="D13" s="1912"/>
      <c r="E13" s="1912"/>
      <c r="F13" s="1912"/>
      <c r="G13" s="1912"/>
      <c r="H13" s="2035"/>
      <c r="I13" s="2035"/>
      <c r="J13" s="2035"/>
      <c r="K13" s="2035"/>
      <c r="L13" s="2035"/>
      <c r="M13" s="2035"/>
      <c r="N13" s="2035"/>
      <c r="O13" s="2035"/>
      <c r="P13" s="2035"/>
      <c r="Q13" s="2035"/>
      <c r="R13" s="2035"/>
      <c r="S13" s="2035"/>
      <c r="T13" s="2035"/>
      <c r="U13" s="2035"/>
      <c r="V13" s="2126"/>
      <c r="W13" s="905"/>
      <c r="X13" s="579"/>
      <c r="Y13" s="579"/>
      <c r="Z13" s="579"/>
      <c r="AR13" s="230"/>
    </row>
    <row r="14" spans="1:44" s="902" customFormat="1" ht="19.5" customHeight="1">
      <c r="A14" s="943" t="s">
        <v>172</v>
      </c>
      <c r="B14" s="847" t="s">
        <v>474</v>
      </c>
      <c r="C14" s="167"/>
      <c r="D14" s="21">
        <v>5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173</v>
      </c>
      <c r="B15" s="847" t="s">
        <v>473</v>
      </c>
      <c r="C15" s="167"/>
      <c r="D15" s="21">
        <v>6</v>
      </c>
      <c r="E15" s="21"/>
      <c r="F15" s="985"/>
      <c r="G15" s="1159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1913" t="s">
        <v>377</v>
      </c>
      <c r="B16" s="1914"/>
      <c r="C16" s="1914"/>
      <c r="D16" s="1914"/>
      <c r="E16" s="1914"/>
      <c r="F16" s="1914"/>
      <c r="G16" s="1914"/>
      <c r="H16" s="1914"/>
      <c r="I16" s="1914"/>
      <c r="J16" s="1914"/>
      <c r="K16" s="1914"/>
      <c r="L16" s="1914"/>
      <c r="M16" s="1914"/>
      <c r="N16" s="1914"/>
      <c r="O16" s="1914"/>
      <c r="P16" s="1914"/>
      <c r="Q16" s="1914"/>
      <c r="R16" s="1914"/>
      <c r="S16" s="1914"/>
      <c r="T16" s="1914"/>
      <c r="U16" s="1914"/>
      <c r="V16" s="1916"/>
      <c r="W16" s="876"/>
      <c r="X16" s="291"/>
      <c r="Y16" s="291"/>
      <c r="Z16" s="291"/>
      <c r="AR16" s="1129"/>
    </row>
    <row r="17" spans="1:44" s="27" customFormat="1" ht="19.5" customHeight="1" thickBot="1">
      <c r="A17" s="1913" t="s">
        <v>382</v>
      </c>
      <c r="B17" s="1914"/>
      <c r="C17" s="1914"/>
      <c r="D17" s="1914"/>
      <c r="E17" s="1914"/>
      <c r="F17" s="1914"/>
      <c r="G17" s="1914"/>
      <c r="H17" s="1914"/>
      <c r="I17" s="1914"/>
      <c r="J17" s="1914"/>
      <c r="K17" s="1914"/>
      <c r="L17" s="1914"/>
      <c r="M17" s="1914"/>
      <c r="N17" s="1914"/>
      <c r="O17" s="1914"/>
      <c r="P17" s="1914"/>
      <c r="Q17" s="1914"/>
      <c r="R17" s="1914"/>
      <c r="S17" s="1914"/>
      <c r="T17" s="1914"/>
      <c r="U17" s="1914"/>
      <c r="V17" s="1916"/>
      <c r="W17" s="876"/>
      <c r="X17" s="291"/>
      <c r="Y17" s="291"/>
      <c r="Z17" s="291"/>
      <c r="AR17" s="1129"/>
    </row>
    <row r="18" spans="1:44" s="20" customFormat="1" ht="19.5" customHeight="1">
      <c r="A18" s="141" t="s">
        <v>326</v>
      </c>
      <c r="B18" s="852" t="s">
        <v>110</v>
      </c>
      <c r="C18" s="850" t="s">
        <v>47</v>
      </c>
      <c r="D18" s="23"/>
      <c r="E18" s="23"/>
      <c r="F18" s="506"/>
      <c r="G18" s="1161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352</v>
      </c>
      <c r="AR18" s="1129" t="s">
        <v>456</v>
      </c>
    </row>
    <row r="19" spans="1:44" s="27" customFormat="1" ht="19.5" customHeight="1">
      <c r="A19" s="141" t="s">
        <v>327</v>
      </c>
      <c r="B19" s="852" t="s">
        <v>415</v>
      </c>
      <c r="C19" s="850"/>
      <c r="D19" s="23"/>
      <c r="E19" s="23"/>
      <c r="F19" s="271">
        <v>5</v>
      </c>
      <c r="G19" s="1160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352</v>
      </c>
      <c r="AR19" s="1129" t="s">
        <v>456</v>
      </c>
    </row>
    <row r="20" spans="1:44" s="27" customFormat="1" ht="19.5" customHeight="1">
      <c r="A20" s="141" t="s">
        <v>328</v>
      </c>
      <c r="B20" s="852" t="s">
        <v>75</v>
      </c>
      <c r="C20" s="851" t="s">
        <v>47</v>
      </c>
      <c r="D20" s="29"/>
      <c r="E20" s="29"/>
      <c r="F20" s="506"/>
      <c r="G20" s="1161">
        <v>5</v>
      </c>
      <c r="H20" s="870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1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352</v>
      </c>
      <c r="AR20" s="1129" t="s">
        <v>456</v>
      </c>
    </row>
    <row r="21" spans="1:44" s="27" customFormat="1" ht="19.5" customHeight="1">
      <c r="A21" s="141" t="s">
        <v>330</v>
      </c>
      <c r="B21" s="852" t="s">
        <v>79</v>
      </c>
      <c r="C21" s="850" t="s">
        <v>47</v>
      </c>
      <c r="D21" s="23"/>
      <c r="E21" s="23"/>
      <c r="F21" s="506"/>
      <c r="G21" s="1161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7">
        <v>1</v>
      </c>
      <c r="AD21" s="162" t="s">
        <v>341</v>
      </c>
      <c r="AE21" s="162" t="s">
        <v>342</v>
      </c>
      <c r="AF21" s="162">
        <v>3</v>
      </c>
      <c r="AG21" s="162" t="s">
        <v>343</v>
      </c>
      <c r="AH21" s="162" t="s">
        <v>344</v>
      </c>
      <c r="AI21" s="162">
        <v>5</v>
      </c>
      <c r="AJ21" s="162" t="s">
        <v>345</v>
      </c>
      <c r="AK21" s="162" t="s">
        <v>346</v>
      </c>
      <c r="AL21" s="162">
        <v>7</v>
      </c>
      <c r="AM21" s="162" t="s">
        <v>347</v>
      </c>
      <c r="AN21" s="298" t="s">
        <v>348</v>
      </c>
      <c r="AR21" s="1129" t="s">
        <v>456</v>
      </c>
    </row>
    <row r="22" spans="1:44" s="27" customFormat="1" ht="19.5" customHeight="1">
      <c r="A22" s="141" t="s">
        <v>331</v>
      </c>
      <c r="B22" s="852" t="s">
        <v>72</v>
      </c>
      <c r="C22" s="850"/>
      <c r="D22" s="23" t="s">
        <v>47</v>
      </c>
      <c r="E22" s="23"/>
      <c r="F22" s="506"/>
      <c r="G22" s="1222">
        <v>4.5</v>
      </c>
      <c r="H22" s="881">
        <f t="shared" si="0"/>
        <v>135</v>
      </c>
      <c r="I22" s="882">
        <f>J22+K22+L22</f>
        <v>60</v>
      </c>
      <c r="J22" s="882">
        <v>30</v>
      </c>
      <c r="K22" s="882">
        <v>30</v>
      </c>
      <c r="L22" s="882"/>
      <c r="M22" s="883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29" t="s">
        <v>456</v>
      </c>
    </row>
    <row r="23" spans="1:44" s="27" customFormat="1" ht="19.5" customHeight="1">
      <c r="A23" s="141" t="s">
        <v>333</v>
      </c>
      <c r="B23" s="852" t="s">
        <v>82</v>
      </c>
      <c r="C23" s="854" t="s">
        <v>48</v>
      </c>
      <c r="D23" s="37"/>
      <c r="E23" s="37"/>
      <c r="F23" s="143"/>
      <c r="G23" s="1161">
        <v>7.5</v>
      </c>
      <c r="H23" s="870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1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456</v>
      </c>
    </row>
    <row r="24" spans="1:44" s="27" customFormat="1" ht="19.5" customHeight="1">
      <c r="A24" s="141" t="s">
        <v>334</v>
      </c>
      <c r="B24" s="1247" t="s">
        <v>417</v>
      </c>
      <c r="C24" s="946" t="s">
        <v>48</v>
      </c>
      <c r="D24" s="283"/>
      <c r="E24" s="283"/>
      <c r="F24" s="1014"/>
      <c r="G24" s="1161">
        <v>6</v>
      </c>
      <c r="H24" s="870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1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29" t="s">
        <v>456</v>
      </c>
    </row>
    <row r="25" spans="1:44" s="27" customFormat="1" ht="22.5" customHeight="1" thickBot="1">
      <c r="A25" s="314" t="s">
        <v>335</v>
      </c>
      <c r="B25" s="1247" t="s">
        <v>418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83"/>
      <c r="O25" s="618"/>
      <c r="P25" s="618"/>
      <c r="Q25" s="618"/>
      <c r="R25" s="618"/>
      <c r="S25" s="618">
        <v>1</v>
      </c>
      <c r="T25" s="618"/>
      <c r="U25" s="1245"/>
      <c r="V25" s="1246"/>
      <c r="AR25" s="1129" t="s">
        <v>456</v>
      </c>
    </row>
    <row r="26" spans="1:44" s="902" customFormat="1" ht="19.5" customHeight="1" thickBot="1">
      <c r="A26" s="2127" t="s">
        <v>384</v>
      </c>
      <c r="B26" s="2128"/>
      <c r="C26" s="2128"/>
      <c r="D26" s="2128"/>
      <c r="E26" s="2128"/>
      <c r="F26" s="2128"/>
      <c r="G26" s="2128"/>
      <c r="H26" s="2128"/>
      <c r="I26" s="2128"/>
      <c r="J26" s="2128"/>
      <c r="K26" s="2128"/>
      <c r="L26" s="2128"/>
      <c r="M26" s="2128"/>
      <c r="N26" s="2128"/>
      <c r="O26" s="2128"/>
      <c r="P26" s="2128"/>
      <c r="Q26" s="2128"/>
      <c r="R26" s="2128"/>
      <c r="S26" s="2128"/>
      <c r="T26" s="2128"/>
      <c r="U26" s="2128"/>
      <c r="V26" s="2129"/>
      <c r="AR26" s="230"/>
    </row>
    <row r="27" spans="1:44" s="27" customFormat="1" ht="42" customHeight="1">
      <c r="A27" s="896" t="s">
        <v>393</v>
      </c>
      <c r="B27" s="940" t="s">
        <v>471</v>
      </c>
      <c r="C27" s="942"/>
      <c r="D27" s="55" t="s">
        <v>47</v>
      </c>
      <c r="E27" s="512"/>
      <c r="F27" s="1017"/>
      <c r="G27" s="1238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1"/>
      <c r="P27" s="59"/>
      <c r="Q27" s="59"/>
      <c r="R27" s="59">
        <v>4</v>
      </c>
      <c r="S27" s="59"/>
      <c r="T27" s="511"/>
      <c r="U27" s="511"/>
      <c r="V27" s="934"/>
      <c r="AR27" s="230" t="s">
        <v>456</v>
      </c>
    </row>
    <row r="28" spans="1:44" s="27" customFormat="1" ht="39.75" customHeight="1" thickBot="1">
      <c r="A28" s="1150" t="s">
        <v>394</v>
      </c>
      <c r="B28" s="1226" t="s">
        <v>472</v>
      </c>
      <c r="C28" s="1028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3"/>
      <c r="O28" s="618"/>
      <c r="P28" s="618"/>
      <c r="Q28" s="618"/>
      <c r="R28" s="1233"/>
      <c r="S28" s="145">
        <v>3</v>
      </c>
      <c r="T28" s="618"/>
      <c r="U28" s="618"/>
      <c r="V28" s="1234"/>
      <c r="AR28" s="230" t="s">
        <v>456</v>
      </c>
    </row>
    <row r="29" spans="1:44" s="27" customFormat="1" ht="19.5" customHeight="1" thickBot="1">
      <c r="A29" s="1929" t="s">
        <v>201</v>
      </c>
      <c r="B29" s="1930"/>
      <c r="C29" s="1930"/>
      <c r="D29" s="1930"/>
      <c r="E29" s="1930"/>
      <c r="F29" s="1930"/>
      <c r="G29" s="1930"/>
      <c r="H29" s="1930"/>
      <c r="I29" s="1930"/>
      <c r="J29" s="1930"/>
      <c r="K29" s="1930"/>
      <c r="L29" s="1930"/>
      <c r="M29" s="1930"/>
      <c r="N29" s="1930"/>
      <c r="O29" s="1930"/>
      <c r="P29" s="1930"/>
      <c r="Q29" s="1930"/>
      <c r="R29" s="1930"/>
      <c r="S29" s="1930"/>
      <c r="T29" s="1930"/>
      <c r="U29" s="1930"/>
      <c r="V29" s="1932"/>
      <c r="AR29" s="1129"/>
    </row>
    <row r="30" spans="1:44" s="27" customFormat="1" ht="19.5" customHeight="1" thickBot="1">
      <c r="A30" s="1208" t="s">
        <v>208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456</v>
      </c>
    </row>
    <row r="31" spans="1:44" s="27" customFormat="1" ht="30" customHeight="1" thickBot="1">
      <c r="A31" s="1854" t="s">
        <v>119</v>
      </c>
      <c r="B31" s="2138"/>
      <c r="C31" s="104"/>
      <c r="D31" s="76"/>
      <c r="E31" s="76"/>
      <c r="F31" s="927"/>
      <c r="G31" s="993">
        <f>G32+G33</f>
        <v>60</v>
      </c>
      <c r="H31" s="1021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1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119" t="s">
        <v>455</v>
      </c>
      <c r="B32" s="2130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0"/>
    </row>
    <row r="33" spans="1:44" s="27" customFormat="1" ht="20.25" customHeight="1" thickBot="1">
      <c r="A33" s="1925" t="s">
        <v>380</v>
      </c>
      <c r="B33" s="2131"/>
      <c r="C33" s="104"/>
      <c r="D33" s="76"/>
      <c r="E33" s="76"/>
      <c r="F33" s="927"/>
      <c r="G33" s="993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3"/>
      <c r="E35" s="354"/>
      <c r="F35" s="74"/>
      <c r="G35" s="353"/>
      <c r="Y35" s="5" t="s">
        <v>353</v>
      </c>
      <c r="Z35" s="5" t="e">
        <f>Z34-0.65-0.2</f>
        <v>#REF!</v>
      </c>
    </row>
    <row r="36" spans="1:44" ht="19.5" thickBot="1">
      <c r="A36" s="1958" t="s">
        <v>373</v>
      </c>
      <c r="B36" s="1959"/>
      <c r="C36" s="1959"/>
      <c r="D36" s="1959"/>
      <c r="E36" s="1959"/>
      <c r="F36" s="1959"/>
      <c r="G36" s="1959"/>
      <c r="H36" s="1959"/>
      <c r="I36" s="1959"/>
      <c r="J36" s="1959"/>
      <c r="K36" s="1959"/>
      <c r="L36" s="1959"/>
      <c r="M36" s="1959"/>
      <c r="N36" s="1959"/>
      <c r="O36" s="1959"/>
      <c r="P36" s="1959"/>
      <c r="Q36" s="1959"/>
      <c r="R36" s="1959"/>
      <c r="S36" s="1959"/>
      <c r="T36" s="1959"/>
      <c r="U36" s="1959"/>
      <c r="V36" s="1960"/>
      <c r="W36" s="7"/>
      <c r="X36" s="7"/>
      <c r="Y36" s="7"/>
      <c r="Z36" s="7"/>
      <c r="AA36" s="7"/>
      <c r="AB36" s="7"/>
      <c r="AC36" s="297">
        <v>1</v>
      </c>
      <c r="AD36" s="162" t="s">
        <v>341</v>
      </c>
      <c r="AE36" s="162" t="s">
        <v>342</v>
      </c>
      <c r="AF36" s="162">
        <v>3</v>
      </c>
      <c r="AG36" s="162" t="s">
        <v>343</v>
      </c>
      <c r="AH36" s="162" t="s">
        <v>344</v>
      </c>
      <c r="AI36" s="162">
        <v>5</v>
      </c>
      <c r="AJ36" s="162" t="s">
        <v>345</v>
      </c>
      <c r="AK36" s="162" t="s">
        <v>346</v>
      </c>
      <c r="AL36" s="162">
        <v>7</v>
      </c>
      <c r="AM36" s="162" t="s">
        <v>347</v>
      </c>
      <c r="AN36" s="298" t="s">
        <v>348</v>
      </c>
      <c r="AO36" s="7"/>
      <c r="AP36" s="7"/>
      <c r="AQ36" s="7"/>
      <c r="AR36" s="230"/>
    </row>
    <row r="37" spans="1:44" ht="19.5" thickBot="1">
      <c r="A37" s="1958" t="s">
        <v>381</v>
      </c>
      <c r="B37" s="1959"/>
      <c r="C37" s="1959"/>
      <c r="D37" s="1959"/>
      <c r="E37" s="1959"/>
      <c r="F37" s="1959"/>
      <c r="G37" s="1959"/>
      <c r="H37" s="1959"/>
      <c r="I37" s="1959"/>
      <c r="J37" s="1959"/>
      <c r="K37" s="1959"/>
      <c r="L37" s="1959"/>
      <c r="M37" s="1959"/>
      <c r="N37" s="1959"/>
      <c r="O37" s="1959"/>
      <c r="P37" s="1959"/>
      <c r="Q37" s="1959"/>
      <c r="R37" s="1959"/>
      <c r="S37" s="1959"/>
      <c r="T37" s="1959"/>
      <c r="U37" s="1959"/>
      <c r="V37" s="1960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0"/>
    </row>
    <row r="38" spans="1:44" s="263" customFormat="1" ht="19.5" thickBot="1">
      <c r="A38" s="605" t="s">
        <v>449</v>
      </c>
      <c r="B38" s="1004" t="s">
        <v>41</v>
      </c>
      <c r="C38" s="1005"/>
      <c r="D38" s="972" t="s">
        <v>421</v>
      </c>
      <c r="E38" s="333"/>
      <c r="F38" s="1006"/>
      <c r="G38" s="1239"/>
      <c r="H38" s="2139" t="s">
        <v>454</v>
      </c>
      <c r="I38" s="2140"/>
      <c r="J38" s="2140"/>
      <c r="K38" s="2140"/>
      <c r="L38" s="2140"/>
      <c r="M38" s="2141"/>
      <c r="N38" s="983"/>
      <c r="O38" s="618"/>
      <c r="P38" s="618"/>
      <c r="Q38" s="618"/>
      <c r="R38" s="908" t="s">
        <v>453</v>
      </c>
      <c r="S38" s="908"/>
      <c r="T38" s="908"/>
      <c r="U38" s="908"/>
      <c r="V38" s="1045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3" customFormat="1" ht="19.5" thickBot="1">
      <c r="A39" s="1911" t="s">
        <v>383</v>
      </c>
      <c r="B39" s="1912"/>
      <c r="C39" s="1912"/>
      <c r="D39" s="1912"/>
      <c r="E39" s="1912"/>
      <c r="F39" s="1912"/>
      <c r="G39" s="1912"/>
      <c r="H39" s="2035"/>
      <c r="I39" s="2035"/>
      <c r="J39" s="2035"/>
      <c r="K39" s="2035"/>
      <c r="L39" s="2035"/>
      <c r="M39" s="2035"/>
      <c r="N39" s="2035"/>
      <c r="O39" s="2035"/>
      <c r="P39" s="2035"/>
      <c r="Q39" s="2035"/>
      <c r="R39" s="2035"/>
      <c r="S39" s="2035"/>
      <c r="T39" s="2035"/>
      <c r="U39" s="2035"/>
      <c r="V39" s="2126"/>
      <c r="W39" s="905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9.5" thickBot="1">
      <c r="A40" s="943" t="s">
        <v>172</v>
      </c>
      <c r="B40" s="847" t="s">
        <v>474</v>
      </c>
      <c r="C40" s="167"/>
      <c r="D40" s="21">
        <v>5</v>
      </c>
      <c r="E40" s="21"/>
      <c r="F40" s="985"/>
      <c r="G40" s="1159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0"/>
    </row>
    <row r="41" spans="1:44" s="263" customFormat="1" ht="19.5" thickBot="1">
      <c r="A41" s="1913" t="s">
        <v>377</v>
      </c>
      <c r="B41" s="1914"/>
      <c r="C41" s="1914"/>
      <c r="D41" s="1914"/>
      <c r="E41" s="1914"/>
      <c r="F41" s="1914"/>
      <c r="G41" s="1914"/>
      <c r="H41" s="1914"/>
      <c r="I41" s="1914"/>
      <c r="J41" s="1914"/>
      <c r="K41" s="1914"/>
      <c r="L41" s="1914"/>
      <c r="M41" s="1914"/>
      <c r="N41" s="1914"/>
      <c r="O41" s="1914"/>
      <c r="P41" s="1914"/>
      <c r="Q41" s="1914"/>
      <c r="R41" s="1914"/>
      <c r="S41" s="1914"/>
      <c r="T41" s="1914"/>
      <c r="U41" s="1914"/>
      <c r="V41" s="1916"/>
      <c r="W41" s="876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3" customFormat="1" ht="19.5" thickBot="1">
      <c r="A42" s="1913" t="s">
        <v>382</v>
      </c>
      <c r="B42" s="1914"/>
      <c r="C42" s="1914"/>
      <c r="D42" s="1914"/>
      <c r="E42" s="1914"/>
      <c r="F42" s="1914"/>
      <c r="G42" s="1914"/>
      <c r="H42" s="1914"/>
      <c r="I42" s="1914"/>
      <c r="J42" s="1914"/>
      <c r="K42" s="1914"/>
      <c r="L42" s="1914"/>
      <c r="M42" s="1914"/>
      <c r="N42" s="1914"/>
      <c r="O42" s="1914"/>
      <c r="P42" s="1914"/>
      <c r="Q42" s="1914"/>
      <c r="R42" s="1914"/>
      <c r="S42" s="1914"/>
      <c r="T42" s="1914"/>
      <c r="U42" s="1914"/>
      <c r="V42" s="1916"/>
      <c r="W42" s="876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3" customFormat="1" ht="18.75">
      <c r="A43" s="141" t="s">
        <v>326</v>
      </c>
      <c r="B43" s="852" t="s">
        <v>110</v>
      </c>
      <c r="C43" s="850" t="s">
        <v>47</v>
      </c>
      <c r="D43" s="23"/>
      <c r="E43" s="23"/>
      <c r="F43" s="506"/>
      <c r="G43" s="1161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3" customFormat="1" ht="18.75">
      <c r="A44" s="141" t="s">
        <v>327</v>
      </c>
      <c r="B44" s="852" t="s">
        <v>415</v>
      </c>
      <c r="C44" s="850"/>
      <c r="D44" s="23"/>
      <c r="E44" s="23"/>
      <c r="F44" s="271">
        <v>5</v>
      </c>
      <c r="G44" s="1160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3" customFormat="1" ht="18.75">
      <c r="A45" s="141" t="s">
        <v>328</v>
      </c>
      <c r="B45" s="852" t="s">
        <v>75</v>
      </c>
      <c r="C45" s="851" t="s">
        <v>47</v>
      </c>
      <c r="D45" s="29"/>
      <c r="E45" s="29"/>
      <c r="F45" s="506"/>
      <c r="G45" s="1161">
        <v>5</v>
      </c>
      <c r="H45" s="870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1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2" t="s">
        <v>79</v>
      </c>
      <c r="C46" s="850" t="s">
        <v>47</v>
      </c>
      <c r="D46" s="23"/>
      <c r="E46" s="23"/>
      <c r="F46" s="506"/>
      <c r="G46" s="1161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7">
        <v>1</v>
      </c>
      <c r="AD46" s="162" t="s">
        <v>341</v>
      </c>
      <c r="AE46" s="162" t="s">
        <v>342</v>
      </c>
      <c r="AF46" s="162">
        <v>3</v>
      </c>
      <c r="AG46" s="162" t="s">
        <v>343</v>
      </c>
      <c r="AH46" s="162" t="s">
        <v>344</v>
      </c>
      <c r="AI46" s="162">
        <v>5</v>
      </c>
      <c r="AJ46" s="162" t="s">
        <v>345</v>
      </c>
      <c r="AK46" s="162" t="s">
        <v>346</v>
      </c>
      <c r="AL46" s="162">
        <v>7</v>
      </c>
      <c r="AM46" s="162" t="s">
        <v>347</v>
      </c>
      <c r="AN46" s="298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2" t="s">
        <v>72</v>
      </c>
      <c r="C47" s="850"/>
      <c r="D47" s="23" t="s">
        <v>47</v>
      </c>
      <c r="E47" s="23"/>
      <c r="F47" s="506"/>
      <c r="G47" s="1222">
        <v>4.5</v>
      </c>
      <c r="H47" s="881">
        <f>G47*30</f>
        <v>135</v>
      </c>
      <c r="I47" s="882">
        <f>J47+K47+L47</f>
        <v>60</v>
      </c>
      <c r="J47" s="882">
        <v>30</v>
      </c>
      <c r="K47" s="882">
        <v>30</v>
      </c>
      <c r="L47" s="882"/>
      <c r="M47" s="883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127" t="s">
        <v>384</v>
      </c>
      <c r="B48" s="2128"/>
      <c r="C48" s="2128"/>
      <c r="D48" s="2128"/>
      <c r="E48" s="2128"/>
      <c r="F48" s="2128"/>
      <c r="G48" s="2128"/>
      <c r="H48" s="2128"/>
      <c r="I48" s="2128"/>
      <c r="J48" s="2128"/>
      <c r="K48" s="2128"/>
      <c r="L48" s="2128"/>
      <c r="M48" s="2128"/>
      <c r="N48" s="2128"/>
      <c r="O48" s="2128"/>
      <c r="P48" s="2128"/>
      <c r="Q48" s="2128"/>
      <c r="R48" s="2128"/>
      <c r="S48" s="2128"/>
      <c r="T48" s="2128"/>
      <c r="U48" s="2128"/>
      <c r="V48" s="2129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0"/>
    </row>
    <row r="49" spans="1:44" ht="38.25" thickBot="1">
      <c r="A49" s="896" t="s">
        <v>393</v>
      </c>
      <c r="B49" s="940" t="s">
        <v>471</v>
      </c>
      <c r="C49" s="942"/>
      <c r="D49" s="55" t="s">
        <v>47</v>
      </c>
      <c r="E49" s="512"/>
      <c r="F49" s="1017"/>
      <c r="G49" s="1238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1"/>
      <c r="P49" s="59"/>
      <c r="Q49" s="59"/>
      <c r="R49" s="59">
        <v>4</v>
      </c>
      <c r="S49" s="59"/>
      <c r="T49" s="511"/>
      <c r="U49" s="511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9.5" thickBot="1">
      <c r="A50" s="1929" t="s">
        <v>201</v>
      </c>
      <c r="B50" s="1930"/>
      <c r="C50" s="1930"/>
      <c r="D50" s="1930"/>
      <c r="E50" s="1930"/>
      <c r="F50" s="1930"/>
      <c r="G50" s="1930"/>
      <c r="H50" s="1930"/>
      <c r="I50" s="1930"/>
      <c r="J50" s="1930"/>
      <c r="K50" s="1930"/>
      <c r="L50" s="1930"/>
      <c r="M50" s="1930"/>
      <c r="N50" s="1930"/>
      <c r="O50" s="1930"/>
      <c r="P50" s="1930"/>
      <c r="Q50" s="1930"/>
      <c r="R50" s="1930"/>
      <c r="S50" s="1930"/>
      <c r="T50" s="1930"/>
      <c r="U50" s="1930"/>
      <c r="V50" s="1932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1854" t="s">
        <v>119</v>
      </c>
      <c r="B51" s="2138"/>
      <c r="C51" s="104"/>
      <c r="D51" s="76"/>
      <c r="E51" s="76"/>
      <c r="F51" s="927"/>
      <c r="G51" s="993">
        <f aca="true" t="shared" si="5" ref="G51:V51">G52+G53</f>
        <v>30</v>
      </c>
      <c r="H51" s="1021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1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119" t="s">
        <v>455</v>
      </c>
      <c r="B52" s="2130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9.5" thickBot="1">
      <c r="A53" s="1925" t="s">
        <v>380</v>
      </c>
      <c r="B53" s="2131"/>
      <c r="C53" s="104"/>
      <c r="D53" s="76"/>
      <c r="E53" s="76"/>
      <c r="F53" s="927"/>
      <c r="G53" s="993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1958" t="s">
        <v>373</v>
      </c>
      <c r="B56" s="1959"/>
      <c r="C56" s="1959"/>
      <c r="D56" s="1959"/>
      <c r="E56" s="1959"/>
      <c r="F56" s="1959"/>
      <c r="G56" s="1959"/>
      <c r="H56" s="1959"/>
      <c r="I56" s="1959"/>
      <c r="J56" s="1959"/>
      <c r="K56" s="1959"/>
      <c r="L56" s="1959"/>
      <c r="M56" s="1959"/>
      <c r="N56" s="1959"/>
      <c r="O56" s="1959"/>
      <c r="P56" s="1959"/>
      <c r="Q56" s="1959"/>
      <c r="R56" s="1959"/>
      <c r="S56" s="1959"/>
      <c r="T56" s="1959"/>
      <c r="U56" s="1959"/>
      <c r="V56" s="1960"/>
      <c r="W56" s="7"/>
      <c r="X56" s="7"/>
      <c r="Y56" s="7"/>
      <c r="Z56" s="7"/>
      <c r="AA56" s="7"/>
      <c r="AB56" s="7"/>
      <c r="AC56" s="297">
        <v>1</v>
      </c>
      <c r="AD56" s="162" t="s">
        <v>341</v>
      </c>
      <c r="AE56" s="162" t="s">
        <v>342</v>
      </c>
      <c r="AF56" s="162">
        <v>3</v>
      </c>
      <c r="AG56" s="162" t="s">
        <v>343</v>
      </c>
      <c r="AH56" s="162" t="s">
        <v>344</v>
      </c>
      <c r="AI56" s="162">
        <v>5</v>
      </c>
      <c r="AJ56" s="162" t="s">
        <v>345</v>
      </c>
      <c r="AK56" s="162" t="s">
        <v>346</v>
      </c>
      <c r="AL56" s="162">
        <v>7</v>
      </c>
      <c r="AM56" s="162" t="s">
        <v>347</v>
      </c>
      <c r="AN56" s="298" t="s">
        <v>348</v>
      </c>
      <c r="AO56" s="7"/>
      <c r="AP56" s="7"/>
      <c r="AQ56" s="7"/>
      <c r="AR56" s="230"/>
    </row>
    <row r="57" spans="1:44" ht="19.5" thickBot="1">
      <c r="A57" s="1958" t="s">
        <v>381</v>
      </c>
      <c r="B57" s="1959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60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0"/>
    </row>
    <row r="58" spans="1:43" ht="18.75">
      <c r="A58" s="141" t="s">
        <v>376</v>
      </c>
      <c r="B58" s="954" t="s">
        <v>212</v>
      </c>
      <c r="C58" s="955" t="s">
        <v>48</v>
      </c>
      <c r="D58" s="956"/>
      <c r="E58" s="956"/>
      <c r="F58" s="989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5" t="s">
        <v>449</v>
      </c>
      <c r="B59" s="1004" t="s">
        <v>41</v>
      </c>
      <c r="C59" s="1005"/>
      <c r="D59" s="972" t="s">
        <v>421</v>
      </c>
      <c r="E59" s="333"/>
      <c r="F59" s="1006"/>
      <c r="G59" s="1239"/>
      <c r="H59" s="2139" t="s">
        <v>454</v>
      </c>
      <c r="I59" s="2140"/>
      <c r="J59" s="2140"/>
      <c r="K59" s="2140"/>
      <c r="L59" s="2140"/>
      <c r="M59" s="2141"/>
      <c r="N59" s="983"/>
      <c r="O59" s="618"/>
      <c r="P59" s="618"/>
      <c r="Q59" s="618"/>
      <c r="R59" s="908"/>
      <c r="S59" s="908" t="s">
        <v>453</v>
      </c>
      <c r="T59" s="908"/>
      <c r="U59" s="908"/>
      <c r="V59" s="1045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1911" t="s">
        <v>383</v>
      </c>
      <c r="B60" s="1912"/>
      <c r="C60" s="1912"/>
      <c r="D60" s="1912"/>
      <c r="E60" s="1912"/>
      <c r="F60" s="1912"/>
      <c r="G60" s="1912"/>
      <c r="H60" s="2035"/>
      <c r="I60" s="2035"/>
      <c r="J60" s="2035"/>
      <c r="K60" s="2035"/>
      <c r="L60" s="2035"/>
      <c r="M60" s="2035"/>
      <c r="N60" s="2035"/>
      <c r="O60" s="2035"/>
      <c r="P60" s="2035"/>
      <c r="Q60" s="2035"/>
      <c r="R60" s="2035"/>
      <c r="S60" s="2035"/>
      <c r="T60" s="2035"/>
      <c r="U60" s="2035"/>
      <c r="V60" s="2126"/>
      <c r="W60" s="905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9.5" thickBot="1">
      <c r="A61" s="943" t="s">
        <v>173</v>
      </c>
      <c r="B61" s="847" t="s">
        <v>473</v>
      </c>
      <c r="C61" s="167"/>
      <c r="D61" s="21">
        <v>6</v>
      </c>
      <c r="E61" s="21"/>
      <c r="F61" s="985"/>
      <c r="G61" s="1159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5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0"/>
    </row>
    <row r="62" spans="1:44" ht="19.5" thickBot="1">
      <c r="A62" s="1913" t="s">
        <v>377</v>
      </c>
      <c r="B62" s="1914"/>
      <c r="C62" s="1914"/>
      <c r="D62" s="1914"/>
      <c r="E62" s="1914"/>
      <c r="F62" s="1914"/>
      <c r="G62" s="1914"/>
      <c r="H62" s="1914"/>
      <c r="I62" s="1914"/>
      <c r="J62" s="1914"/>
      <c r="K62" s="1914"/>
      <c r="L62" s="1914"/>
      <c r="M62" s="1914"/>
      <c r="N62" s="1914"/>
      <c r="O62" s="1914"/>
      <c r="P62" s="1914"/>
      <c r="Q62" s="1914"/>
      <c r="R62" s="1914"/>
      <c r="S62" s="1914"/>
      <c r="T62" s="1914"/>
      <c r="U62" s="1914"/>
      <c r="V62" s="1916"/>
      <c r="W62" s="876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1913" t="s">
        <v>382</v>
      </c>
      <c r="B63" s="1914"/>
      <c r="C63" s="1914"/>
      <c r="D63" s="1914"/>
      <c r="E63" s="1914"/>
      <c r="F63" s="1914"/>
      <c r="G63" s="1914"/>
      <c r="H63" s="1914"/>
      <c r="I63" s="1914"/>
      <c r="J63" s="1914"/>
      <c r="K63" s="1914"/>
      <c r="L63" s="1914"/>
      <c r="M63" s="1914"/>
      <c r="N63" s="1914"/>
      <c r="O63" s="1914"/>
      <c r="P63" s="1914"/>
      <c r="Q63" s="1914"/>
      <c r="R63" s="1914"/>
      <c r="S63" s="1914"/>
      <c r="T63" s="1914"/>
      <c r="U63" s="1914"/>
      <c r="V63" s="1916"/>
      <c r="W63" s="876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2" t="s">
        <v>82</v>
      </c>
      <c r="C64" s="854" t="s">
        <v>48</v>
      </c>
      <c r="D64" s="37"/>
      <c r="E64" s="37"/>
      <c r="F64" s="143"/>
      <c r="G64" s="1161">
        <v>7.5</v>
      </c>
      <c r="H64" s="870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1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417</v>
      </c>
      <c r="C65" s="946" t="s">
        <v>48</v>
      </c>
      <c r="D65" s="283"/>
      <c r="E65" s="283"/>
      <c r="F65" s="1014"/>
      <c r="G65" s="1161">
        <v>6</v>
      </c>
      <c r="H65" s="870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1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4" t="s">
        <v>335</v>
      </c>
      <c r="B66" s="1247" t="s">
        <v>418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83"/>
      <c r="O66" s="618"/>
      <c r="P66" s="618"/>
      <c r="Q66" s="618"/>
      <c r="R66" s="618"/>
      <c r="S66" s="618">
        <v>1</v>
      </c>
      <c r="T66" s="618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127" t="s">
        <v>384</v>
      </c>
      <c r="B67" s="2128"/>
      <c r="C67" s="2128"/>
      <c r="D67" s="2128"/>
      <c r="E67" s="2128"/>
      <c r="F67" s="2128"/>
      <c r="G67" s="2128"/>
      <c r="H67" s="2128"/>
      <c r="I67" s="2128"/>
      <c r="J67" s="2128"/>
      <c r="K67" s="2128"/>
      <c r="L67" s="2128"/>
      <c r="M67" s="2128"/>
      <c r="N67" s="2128"/>
      <c r="O67" s="2128"/>
      <c r="P67" s="2128"/>
      <c r="Q67" s="2128"/>
      <c r="R67" s="2128"/>
      <c r="S67" s="2128"/>
      <c r="T67" s="2128"/>
      <c r="U67" s="2128"/>
      <c r="V67" s="2129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0"/>
    </row>
    <row r="68" spans="1:44" ht="38.25" thickBot="1">
      <c r="A68" s="1150" t="s">
        <v>394</v>
      </c>
      <c r="B68" s="1226" t="s">
        <v>472</v>
      </c>
      <c r="C68" s="1028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3"/>
      <c r="O68" s="618"/>
      <c r="P68" s="618"/>
      <c r="Q68" s="618"/>
      <c r="R68" s="1233"/>
      <c r="S68" s="145">
        <v>3</v>
      </c>
      <c r="T68" s="618"/>
      <c r="U68" s="618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9.5" thickBot="1">
      <c r="A69" s="1929" t="s">
        <v>201</v>
      </c>
      <c r="B69" s="1930"/>
      <c r="C69" s="1930"/>
      <c r="D69" s="1930"/>
      <c r="E69" s="1930"/>
      <c r="F69" s="1930"/>
      <c r="G69" s="1930"/>
      <c r="H69" s="1930"/>
      <c r="I69" s="1930"/>
      <c r="J69" s="1930"/>
      <c r="K69" s="1930"/>
      <c r="L69" s="1930"/>
      <c r="M69" s="1930"/>
      <c r="N69" s="1930"/>
      <c r="O69" s="1930"/>
      <c r="P69" s="1930"/>
      <c r="Q69" s="1930"/>
      <c r="R69" s="1930"/>
      <c r="S69" s="1930"/>
      <c r="T69" s="1930"/>
      <c r="U69" s="1930"/>
      <c r="V69" s="1932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208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1854" t="s">
        <v>119</v>
      </c>
      <c r="B71" s="2138"/>
      <c r="C71" s="104"/>
      <c r="D71" s="76"/>
      <c r="E71" s="76"/>
      <c r="F71" s="927"/>
      <c r="G71" s="993">
        <f aca="true" t="shared" si="8" ref="G71:V71">G72+G73</f>
        <v>30</v>
      </c>
      <c r="H71" s="1021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1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119" t="s">
        <v>455</v>
      </c>
      <c r="B72" s="2130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9.5" thickBot="1">
      <c r="A73" s="1925" t="s">
        <v>380</v>
      </c>
      <c r="B73" s="2131"/>
      <c r="C73" s="104"/>
      <c r="D73" s="76"/>
      <c r="E73" s="76"/>
      <c r="F73" s="927"/>
      <c r="G73" s="993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2" customWidth="1"/>
    <col min="2" max="2" width="96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886" t="s">
        <v>429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U1" s="1886"/>
      <c r="V1" s="1886"/>
      <c r="AR1" s="230"/>
    </row>
    <row r="2" spans="1:44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2134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1863"/>
      <c r="Q2" s="1863"/>
      <c r="R2" s="1863"/>
      <c r="S2" s="1863"/>
      <c r="T2" s="1863"/>
      <c r="U2" s="1863"/>
      <c r="V2" s="1864"/>
      <c r="AR2" s="230"/>
    </row>
    <row r="3" spans="1:44" s="7" customFormat="1" ht="19.5" customHeight="1">
      <c r="A3" s="1902"/>
      <c r="B3" s="1875"/>
      <c r="C3" s="1907"/>
      <c r="D3" s="1908"/>
      <c r="E3" s="1908"/>
      <c r="F3" s="1909"/>
      <c r="G3" s="2135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70"/>
      <c r="P3" s="1870" t="s">
        <v>33</v>
      </c>
      <c r="Q3" s="1870"/>
      <c r="R3" s="1870" t="s">
        <v>34</v>
      </c>
      <c r="S3" s="1870"/>
      <c r="T3" s="1870" t="s">
        <v>35</v>
      </c>
      <c r="U3" s="1870"/>
      <c r="V3" s="1866"/>
      <c r="AR3" s="230"/>
    </row>
    <row r="4" spans="1:44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2135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72"/>
      <c r="P4" s="1872"/>
      <c r="Q4" s="1872"/>
      <c r="R4" s="1872"/>
      <c r="S4" s="1872"/>
      <c r="T4" s="1872"/>
      <c r="U4" s="1872"/>
      <c r="V4" s="1868"/>
      <c r="AR4" s="230"/>
    </row>
    <row r="5" spans="1:44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2136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02"/>
      <c r="B6" s="1875"/>
      <c r="C6" s="1879"/>
      <c r="D6" s="1879"/>
      <c r="E6" s="1897"/>
      <c r="F6" s="1961"/>
      <c r="G6" s="2136"/>
      <c r="H6" s="1879"/>
      <c r="I6" s="1918"/>
      <c r="J6" s="1873"/>
      <c r="K6" s="1873"/>
      <c r="L6" s="1873"/>
      <c r="M6" s="1889"/>
      <c r="N6" s="2121" t="s">
        <v>350</v>
      </c>
      <c r="O6" s="1875"/>
      <c r="P6" s="1875"/>
      <c r="Q6" s="1875"/>
      <c r="R6" s="1875"/>
      <c r="S6" s="1875"/>
      <c r="T6" s="1875"/>
      <c r="U6" s="1875"/>
      <c r="V6" s="1893"/>
      <c r="AR6" s="230"/>
    </row>
    <row r="7" spans="1:44" s="7" customFormat="1" ht="22.5" customHeight="1" thickBot="1">
      <c r="A7" s="1903"/>
      <c r="B7" s="1878"/>
      <c r="C7" s="1880"/>
      <c r="D7" s="1880"/>
      <c r="E7" s="1898"/>
      <c r="F7" s="1962"/>
      <c r="G7" s="2137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7" t="s">
        <v>32</v>
      </c>
      <c r="AD7" s="1953"/>
      <c r="AE7" s="1953"/>
      <c r="AF7" s="1953" t="s">
        <v>33</v>
      </c>
      <c r="AG7" s="1953"/>
      <c r="AH7" s="1953"/>
      <c r="AI7" s="1953" t="s">
        <v>34</v>
      </c>
      <c r="AJ7" s="1953"/>
      <c r="AK7" s="1953"/>
      <c r="AL7" s="1953" t="s">
        <v>35</v>
      </c>
      <c r="AM7" s="1953"/>
      <c r="AN7" s="195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6"/>
      <c r="AD8" s="1910"/>
      <c r="AE8" s="1910"/>
      <c r="AF8" s="1910"/>
      <c r="AG8" s="1910"/>
      <c r="AH8" s="1910"/>
      <c r="AI8" s="1910"/>
      <c r="AJ8" s="1910"/>
      <c r="AK8" s="1910"/>
      <c r="AL8" s="1910"/>
      <c r="AM8" s="1910"/>
      <c r="AN8" s="1955"/>
      <c r="AR8" s="230"/>
    </row>
    <row r="9" spans="1:44" s="7" customFormat="1" ht="19.5" customHeight="1" thickBot="1">
      <c r="A9" s="1958" t="s">
        <v>373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59"/>
      <c r="U9" s="1959"/>
      <c r="V9" s="1960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958" t="s">
        <v>381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1959"/>
      <c r="Q10" s="1959"/>
      <c r="R10" s="1959"/>
      <c r="S10" s="1959"/>
      <c r="T10" s="1959"/>
      <c r="U10" s="1959"/>
      <c r="V10" s="196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20.25" customHeight="1" thickBot="1">
      <c r="A11" s="1145" t="s">
        <v>449</v>
      </c>
      <c r="B11" s="1146" t="s">
        <v>41</v>
      </c>
      <c r="C11" s="1147"/>
      <c r="D11" s="1148" t="s">
        <v>421</v>
      </c>
      <c r="E11" s="315"/>
      <c r="F11" s="1149"/>
      <c r="G11" s="1157"/>
      <c r="H11" s="2123" t="s">
        <v>454</v>
      </c>
      <c r="I11" s="2124"/>
      <c r="J11" s="2124"/>
      <c r="K11" s="2124"/>
      <c r="L11" s="2124"/>
      <c r="M11" s="2125"/>
      <c r="N11" s="983"/>
      <c r="O11" s="618"/>
      <c r="P11" s="618"/>
      <c r="Q11" s="618"/>
      <c r="R11" s="908"/>
      <c r="S11" s="908"/>
      <c r="T11" s="908" t="s">
        <v>453</v>
      </c>
      <c r="U11" s="908" t="s">
        <v>453</v>
      </c>
      <c r="V11" s="1045"/>
      <c r="AR11" s="1130" t="s">
        <v>480</v>
      </c>
    </row>
    <row r="12" spans="1:44" s="20" customFormat="1" ht="19.5" customHeight="1" thickBot="1">
      <c r="A12" s="1911" t="s">
        <v>383</v>
      </c>
      <c r="B12" s="1912"/>
      <c r="C12" s="1912"/>
      <c r="D12" s="1912"/>
      <c r="E12" s="1912"/>
      <c r="F12" s="1912"/>
      <c r="G12" s="1912"/>
      <c r="H12" s="1912"/>
      <c r="I12" s="1912"/>
      <c r="J12" s="1912"/>
      <c r="K12" s="1912"/>
      <c r="L12" s="1912"/>
      <c r="M12" s="1912"/>
      <c r="N12" s="1912"/>
      <c r="O12" s="1912"/>
      <c r="P12" s="1912"/>
      <c r="Q12" s="1912"/>
      <c r="R12" s="1912"/>
      <c r="S12" s="1912"/>
      <c r="T12" s="1912"/>
      <c r="U12" s="1912"/>
      <c r="V12" s="1920"/>
      <c r="W12" s="905"/>
      <c r="X12" s="579"/>
      <c r="Y12" s="579"/>
      <c r="Z12" s="579"/>
      <c r="AR12" s="230"/>
    </row>
    <row r="13" spans="1:44" s="902" customFormat="1" ht="19.5" customHeight="1">
      <c r="A13" s="943" t="s">
        <v>170</v>
      </c>
      <c r="B13" s="954" t="s">
        <v>475</v>
      </c>
      <c r="C13" s="961"/>
      <c r="D13" s="962">
        <v>7</v>
      </c>
      <c r="E13" s="962"/>
      <c r="F13" s="990"/>
      <c r="G13" s="1158">
        <v>3.5</v>
      </c>
      <c r="H13" s="933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8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463</v>
      </c>
    </row>
    <row r="14" spans="1:44" s="902" customFormat="1" ht="19.5" customHeight="1">
      <c r="A14" s="943" t="s">
        <v>288</v>
      </c>
      <c r="B14" s="847" t="s">
        <v>476</v>
      </c>
      <c r="C14" s="167"/>
      <c r="D14" s="21">
        <v>7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292</v>
      </c>
      <c r="B15" s="847" t="s">
        <v>477</v>
      </c>
      <c r="C15" s="167"/>
      <c r="D15" s="21">
        <v>8</v>
      </c>
      <c r="E15" s="21"/>
      <c r="F15" s="985"/>
      <c r="G15" s="1159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481</v>
      </c>
    </row>
    <row r="16" spans="1:44" s="27" customFormat="1" ht="19.5" customHeight="1" thickBot="1">
      <c r="A16" s="1913" t="s">
        <v>377</v>
      </c>
      <c r="B16" s="1914"/>
      <c r="C16" s="1914"/>
      <c r="D16" s="1914"/>
      <c r="E16" s="1914"/>
      <c r="F16" s="1914"/>
      <c r="G16" s="1914"/>
      <c r="H16" s="1914"/>
      <c r="I16" s="1914"/>
      <c r="J16" s="1914"/>
      <c r="K16" s="1914"/>
      <c r="L16" s="1914"/>
      <c r="M16" s="1914"/>
      <c r="N16" s="1914"/>
      <c r="O16" s="1914"/>
      <c r="P16" s="1914"/>
      <c r="Q16" s="1914"/>
      <c r="R16" s="1914"/>
      <c r="S16" s="1914"/>
      <c r="T16" s="1914"/>
      <c r="U16" s="1914"/>
      <c r="V16" s="1916"/>
      <c r="W16" s="876"/>
      <c r="X16" s="291"/>
      <c r="Y16" s="291"/>
      <c r="Z16" s="291"/>
      <c r="AR16" s="1129"/>
    </row>
    <row r="17" spans="1:44" s="27" customFormat="1" ht="19.5" customHeight="1" thickBot="1">
      <c r="A17" s="1913" t="s">
        <v>382</v>
      </c>
      <c r="B17" s="1914"/>
      <c r="C17" s="1914"/>
      <c r="D17" s="1914"/>
      <c r="E17" s="1914"/>
      <c r="F17" s="1914"/>
      <c r="G17" s="1914"/>
      <c r="H17" s="1914"/>
      <c r="I17" s="1914"/>
      <c r="J17" s="1914"/>
      <c r="K17" s="1914"/>
      <c r="L17" s="1914"/>
      <c r="M17" s="1914"/>
      <c r="N17" s="1914"/>
      <c r="O17" s="1914"/>
      <c r="P17" s="1914"/>
      <c r="Q17" s="1914"/>
      <c r="R17" s="1914"/>
      <c r="S17" s="1914"/>
      <c r="T17" s="1914"/>
      <c r="U17" s="1914"/>
      <c r="V17" s="1916"/>
      <c r="W17" s="876"/>
      <c r="X17" s="291"/>
      <c r="Y17" s="291"/>
      <c r="Z17" s="291"/>
      <c r="AR17" s="1129"/>
    </row>
    <row r="18" spans="1:44" s="27" customFormat="1" ht="19.5" customHeight="1">
      <c r="A18" s="141" t="s">
        <v>337</v>
      </c>
      <c r="B18" s="852" t="s">
        <v>74</v>
      </c>
      <c r="C18" s="850" t="s">
        <v>49</v>
      </c>
      <c r="D18" s="23"/>
      <c r="E18" s="23"/>
      <c r="F18" s="506"/>
      <c r="G18" s="1160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352</v>
      </c>
      <c r="AR18" s="1129" t="s">
        <v>456</v>
      </c>
    </row>
    <row r="19" spans="1:44" s="27" customFormat="1" ht="19.5" customHeight="1">
      <c r="A19" s="141" t="s">
        <v>338</v>
      </c>
      <c r="B19" s="969" t="s">
        <v>78</v>
      </c>
      <c r="C19" s="850" t="s">
        <v>49</v>
      </c>
      <c r="D19" s="23"/>
      <c r="E19" s="23"/>
      <c r="F19" s="144"/>
      <c r="G19" s="1161">
        <v>6.5</v>
      </c>
      <c r="H19" s="870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1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456</v>
      </c>
    </row>
    <row r="20" spans="1:44" s="27" customFormat="1" ht="19.5" customHeight="1">
      <c r="A20" s="141" t="s">
        <v>389</v>
      </c>
      <c r="B20" s="970" t="s">
        <v>419</v>
      </c>
      <c r="C20" s="850"/>
      <c r="D20" s="23"/>
      <c r="E20" s="23" t="s">
        <v>49</v>
      </c>
      <c r="F20" s="144"/>
      <c r="G20" s="1160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956"/>
      <c r="AD20" s="1910"/>
      <c r="AE20" s="1910"/>
      <c r="AF20" s="1910"/>
      <c r="AG20" s="1910"/>
      <c r="AH20" s="1910"/>
      <c r="AI20" s="1910"/>
      <c r="AJ20" s="1910"/>
      <c r="AK20" s="1910"/>
      <c r="AL20" s="1910"/>
      <c r="AM20" s="1910"/>
      <c r="AN20" s="1955"/>
      <c r="AR20" s="1129" t="s">
        <v>456</v>
      </c>
    </row>
    <row r="21" spans="1:44" s="27" customFormat="1" ht="19.5" customHeight="1">
      <c r="A21" s="141" t="s">
        <v>390</v>
      </c>
      <c r="B21" s="855" t="s">
        <v>86</v>
      </c>
      <c r="C21" s="850" t="s">
        <v>49</v>
      </c>
      <c r="D21" s="23"/>
      <c r="E21" s="23"/>
      <c r="F21" s="272"/>
      <c r="G21" s="1162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47"/>
      <c r="AR21" s="1129" t="s">
        <v>456</v>
      </c>
    </row>
    <row r="22" spans="1:44" s="27" customFormat="1" ht="21" customHeight="1">
      <c r="A22" s="141" t="s">
        <v>391</v>
      </c>
      <c r="B22" s="932" t="s">
        <v>420</v>
      </c>
      <c r="C22" s="897"/>
      <c r="D22" s="623"/>
      <c r="E22" s="623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6"/>
      <c r="K22" s="627"/>
      <c r="L22" s="627">
        <v>26</v>
      </c>
      <c r="M22" s="288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8"/>
      <c r="AR22" s="1129" t="s">
        <v>456</v>
      </c>
    </row>
    <row r="23" spans="1:44" s="27" customFormat="1" ht="18.75" customHeight="1" thickBot="1">
      <c r="A23" s="314" t="s">
        <v>425</v>
      </c>
      <c r="B23" s="1039" t="s">
        <v>83</v>
      </c>
      <c r="C23" s="1144" t="s">
        <v>50</v>
      </c>
      <c r="D23" s="123"/>
      <c r="E23" s="123"/>
      <c r="F23" s="324"/>
      <c r="G23" s="1164">
        <v>7.5</v>
      </c>
      <c r="H23" s="1100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22"/>
      <c r="O23" s="124"/>
      <c r="P23" s="124"/>
      <c r="Q23" s="124"/>
      <c r="R23" s="124"/>
      <c r="S23" s="124"/>
      <c r="T23" s="124"/>
      <c r="U23" s="124">
        <v>8</v>
      </c>
      <c r="V23" s="293"/>
      <c r="AR23" s="1129" t="s">
        <v>456</v>
      </c>
    </row>
    <row r="24" spans="1:44" s="902" customFormat="1" ht="19.5" customHeight="1" thickBot="1">
      <c r="A24" s="2127" t="s">
        <v>384</v>
      </c>
      <c r="B24" s="2128"/>
      <c r="C24" s="2128"/>
      <c r="D24" s="2128"/>
      <c r="E24" s="2128"/>
      <c r="F24" s="2128"/>
      <c r="G24" s="2128"/>
      <c r="H24" s="2128"/>
      <c r="I24" s="2128"/>
      <c r="J24" s="2128"/>
      <c r="K24" s="2128"/>
      <c r="L24" s="2128"/>
      <c r="M24" s="2128"/>
      <c r="N24" s="2128"/>
      <c r="O24" s="2128"/>
      <c r="P24" s="2128"/>
      <c r="Q24" s="2128"/>
      <c r="R24" s="2128"/>
      <c r="S24" s="2128"/>
      <c r="T24" s="2128"/>
      <c r="U24" s="2128"/>
      <c r="V24" s="2129"/>
      <c r="AR24" s="230"/>
    </row>
    <row r="25" spans="1:44" s="27" customFormat="1" ht="36.75" customHeight="1">
      <c r="A25" s="896" t="s">
        <v>395</v>
      </c>
      <c r="B25" s="1170" t="s">
        <v>478</v>
      </c>
      <c r="C25" s="1031"/>
      <c r="D25" s="29" t="s">
        <v>49</v>
      </c>
      <c r="E25" s="29"/>
      <c r="F25" s="1026"/>
      <c r="G25" s="1165">
        <v>4</v>
      </c>
      <c r="H25" s="1027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20"/>
      <c r="O25" s="30"/>
      <c r="P25" s="30"/>
      <c r="Q25" s="30"/>
      <c r="R25" s="30"/>
      <c r="S25" s="30"/>
      <c r="T25" s="30">
        <v>3</v>
      </c>
      <c r="U25" s="30"/>
      <c r="V25" s="873"/>
      <c r="AR25" s="230" t="s">
        <v>456</v>
      </c>
    </row>
    <row r="26" spans="1:44" s="27" customFormat="1" ht="40.5" customHeight="1" thickBot="1">
      <c r="A26" s="1150" t="s">
        <v>396</v>
      </c>
      <c r="B26" s="1171" t="s">
        <v>479</v>
      </c>
      <c r="C26" s="1028"/>
      <c r="D26" s="908">
        <v>8</v>
      </c>
      <c r="E26" s="910"/>
      <c r="F26" s="1019"/>
      <c r="G26" s="1157">
        <v>6</v>
      </c>
      <c r="H26" s="925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5"/>
      <c r="O26" s="908"/>
      <c r="P26" s="908"/>
      <c r="Q26" s="908"/>
      <c r="R26" s="908"/>
      <c r="S26" s="908"/>
      <c r="T26" s="908"/>
      <c r="U26" s="908">
        <v>6</v>
      </c>
      <c r="V26" s="115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456</v>
      </c>
    </row>
    <row r="27" spans="1:44" s="27" customFormat="1" ht="19.5" customHeight="1" thickBot="1">
      <c r="A27" s="1929" t="s">
        <v>201</v>
      </c>
      <c r="B27" s="1930"/>
      <c r="C27" s="1930"/>
      <c r="D27" s="1930"/>
      <c r="E27" s="1930"/>
      <c r="F27" s="1930"/>
      <c r="G27" s="1930"/>
      <c r="H27" s="1930"/>
      <c r="I27" s="1930"/>
      <c r="J27" s="1930"/>
      <c r="K27" s="1930"/>
      <c r="L27" s="1930"/>
      <c r="M27" s="1930"/>
      <c r="N27" s="1930"/>
      <c r="O27" s="1930"/>
      <c r="P27" s="1930"/>
      <c r="Q27" s="1930"/>
      <c r="R27" s="1930"/>
      <c r="S27" s="1930"/>
      <c r="T27" s="1930"/>
      <c r="U27" s="1930"/>
      <c r="V27" s="1932"/>
      <c r="AR27" s="1129"/>
    </row>
    <row r="28" spans="1:44" s="27" customFormat="1" ht="19.5" customHeight="1">
      <c r="A28" s="1076" t="s">
        <v>209</v>
      </c>
      <c r="B28" s="1152" t="s">
        <v>91</v>
      </c>
      <c r="C28" s="840"/>
      <c r="D28" s="40">
        <v>8</v>
      </c>
      <c r="E28" s="40"/>
      <c r="F28" s="1077"/>
      <c r="G28" s="1166">
        <v>4.5</v>
      </c>
      <c r="H28" s="933">
        <f>G28*30</f>
        <v>135</v>
      </c>
      <c r="I28" s="625"/>
      <c r="J28" s="625"/>
      <c r="K28" s="625"/>
      <c r="L28" s="625"/>
      <c r="M28" s="1078"/>
      <c r="N28" s="1079"/>
      <c r="O28" s="1080"/>
      <c r="P28" s="1080"/>
      <c r="Q28" s="1080"/>
      <c r="R28" s="1080"/>
      <c r="S28" s="1080"/>
      <c r="T28" s="192"/>
      <c r="U28" s="193"/>
      <c r="V28" s="1054"/>
      <c r="Z28" s="27" t="s">
        <v>352</v>
      </c>
      <c r="AR28" s="1129" t="s">
        <v>456</v>
      </c>
    </row>
    <row r="29" spans="1:44" s="27" customFormat="1" ht="19.5" customHeight="1" thickBot="1">
      <c r="A29" s="1076" t="s">
        <v>439</v>
      </c>
      <c r="B29" s="859" t="s">
        <v>92</v>
      </c>
      <c r="C29" s="603"/>
      <c r="D29" s="236">
        <v>8</v>
      </c>
      <c r="E29" s="236"/>
      <c r="F29" s="498"/>
      <c r="G29" s="1167">
        <v>6</v>
      </c>
      <c r="H29" s="874">
        <f>G29*30</f>
        <v>180</v>
      </c>
      <c r="I29" s="236"/>
      <c r="J29" s="236"/>
      <c r="K29" s="236"/>
      <c r="L29" s="236"/>
      <c r="M29" s="500"/>
      <c r="N29" s="916"/>
      <c r="O29" s="917"/>
      <c r="P29" s="917"/>
      <c r="Q29" s="918"/>
      <c r="R29" s="917"/>
      <c r="S29" s="917"/>
      <c r="T29" s="918"/>
      <c r="U29" s="917"/>
      <c r="V29" s="1055"/>
      <c r="Z29" s="27" t="s">
        <v>352</v>
      </c>
      <c r="AR29" s="1129" t="s">
        <v>456</v>
      </c>
    </row>
    <row r="30" spans="1:44" s="27" customFormat="1" ht="19.5" customHeight="1" thickBot="1">
      <c r="A30" s="2034" t="s">
        <v>200</v>
      </c>
      <c r="B30" s="2035"/>
      <c r="C30" s="2035"/>
      <c r="D30" s="2035"/>
      <c r="E30" s="2035"/>
      <c r="F30" s="2035"/>
      <c r="G30" s="2035"/>
      <c r="H30" s="2035"/>
      <c r="I30" s="2035"/>
      <c r="J30" s="2035"/>
      <c r="K30" s="2035"/>
      <c r="L30" s="2035"/>
      <c r="M30" s="2035"/>
      <c r="N30" s="1912"/>
      <c r="O30" s="1912"/>
      <c r="P30" s="1912"/>
      <c r="Q30" s="1912"/>
      <c r="R30" s="1912"/>
      <c r="S30" s="1912"/>
      <c r="T30" s="1912"/>
      <c r="U30" s="1912"/>
      <c r="V30" s="1920"/>
      <c r="AR30" s="1129"/>
    </row>
    <row r="31" spans="1:44" s="978" customFormat="1" ht="19.5" customHeight="1" thickBot="1">
      <c r="A31" s="493" t="s">
        <v>62</v>
      </c>
      <c r="B31" s="861" t="s">
        <v>93</v>
      </c>
      <c r="C31" s="860">
        <v>8</v>
      </c>
      <c r="D31" s="95"/>
      <c r="E31" s="95"/>
      <c r="F31" s="94"/>
      <c r="G31" s="1168">
        <v>1.5</v>
      </c>
      <c r="H31" s="1973" t="s">
        <v>140</v>
      </c>
      <c r="I31" s="1974"/>
      <c r="J31" s="1974"/>
      <c r="K31" s="1974"/>
      <c r="L31" s="1974"/>
      <c r="M31" s="1975"/>
      <c r="N31" s="919"/>
      <c r="O31" s="920"/>
      <c r="P31" s="920"/>
      <c r="Q31" s="921"/>
      <c r="R31" s="920"/>
      <c r="S31" s="920"/>
      <c r="T31" s="921"/>
      <c r="U31" s="920"/>
      <c r="V31" s="1056"/>
      <c r="Z31" s="978" t="s">
        <v>352</v>
      </c>
      <c r="AR31" s="1130"/>
    </row>
    <row r="32" spans="1:44" s="27" customFormat="1" ht="30" customHeight="1" thickBot="1">
      <c r="A32" s="2142" t="s">
        <v>119</v>
      </c>
      <c r="B32" s="2143"/>
      <c r="C32" s="104"/>
      <c r="D32" s="76"/>
      <c r="E32" s="76"/>
      <c r="F32" s="76"/>
      <c r="G32" s="1153">
        <f>G33+G34</f>
        <v>60</v>
      </c>
      <c r="H32" s="1021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1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119" t="s">
        <v>455</v>
      </c>
      <c r="B33" s="2120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0"/>
    </row>
    <row r="34" spans="1:44" s="27" customFormat="1" ht="20.25" customHeight="1" thickBot="1">
      <c r="A34" s="1925" t="s">
        <v>380</v>
      </c>
      <c r="B34" s="1926"/>
      <c r="C34" s="104"/>
      <c r="D34" s="76"/>
      <c r="E34" s="76"/>
      <c r="F34" s="927"/>
      <c r="G34" s="993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958" t="s">
        <v>373</v>
      </c>
      <c r="B37" s="1959"/>
      <c r="C37" s="1959"/>
      <c r="D37" s="1959"/>
      <c r="E37" s="1959"/>
      <c r="F37" s="1959"/>
      <c r="G37" s="1959"/>
      <c r="H37" s="1959"/>
      <c r="I37" s="1959"/>
      <c r="J37" s="1959"/>
      <c r="K37" s="1959"/>
      <c r="L37" s="1959"/>
      <c r="M37" s="1959"/>
      <c r="N37" s="1959"/>
      <c r="O37" s="1959"/>
      <c r="P37" s="1959"/>
      <c r="Q37" s="1959"/>
      <c r="R37" s="1959"/>
      <c r="S37" s="1959"/>
      <c r="T37" s="1959"/>
      <c r="U37" s="1959"/>
      <c r="V37" s="1960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958" t="s">
        <v>381</v>
      </c>
      <c r="B38" s="1959"/>
      <c r="C38" s="1959"/>
      <c r="D38" s="1959"/>
      <c r="E38" s="1959"/>
      <c r="F38" s="1959"/>
      <c r="G38" s="1959"/>
      <c r="H38" s="1959"/>
      <c r="I38" s="1959"/>
      <c r="J38" s="1959"/>
      <c r="K38" s="1959"/>
      <c r="L38" s="1959"/>
      <c r="M38" s="1959"/>
      <c r="N38" s="1959"/>
      <c r="O38" s="1959"/>
      <c r="P38" s="1959"/>
      <c r="Q38" s="1959"/>
      <c r="R38" s="1959"/>
      <c r="S38" s="1959"/>
      <c r="T38" s="1959"/>
      <c r="U38" s="1959"/>
      <c r="V38" s="1960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978" customFormat="1" ht="20.25" customHeight="1" thickBot="1">
      <c r="A39" s="1145" t="s">
        <v>449</v>
      </c>
      <c r="B39" s="1146" t="s">
        <v>41</v>
      </c>
      <c r="C39" s="1147"/>
      <c r="D39" s="1148" t="s">
        <v>421</v>
      </c>
      <c r="E39" s="315"/>
      <c r="F39" s="1149"/>
      <c r="G39" s="1157"/>
      <c r="H39" s="2123" t="s">
        <v>454</v>
      </c>
      <c r="I39" s="2124"/>
      <c r="J39" s="2124"/>
      <c r="K39" s="2124"/>
      <c r="L39" s="2124"/>
      <c r="M39" s="2125"/>
      <c r="N39" s="983"/>
      <c r="O39" s="618"/>
      <c r="P39" s="618"/>
      <c r="Q39" s="618"/>
      <c r="R39" s="908"/>
      <c r="S39" s="908"/>
      <c r="T39" s="908" t="s">
        <v>453</v>
      </c>
      <c r="U39" s="908"/>
      <c r="V39" s="1045"/>
      <c r="AR39" s="1130"/>
    </row>
    <row r="40" spans="1:44" s="20" customFormat="1" ht="19.5" customHeight="1" thickBot="1">
      <c r="A40" s="1911" t="s">
        <v>383</v>
      </c>
      <c r="B40" s="1912"/>
      <c r="C40" s="1912"/>
      <c r="D40" s="1912"/>
      <c r="E40" s="1912"/>
      <c r="F40" s="1912"/>
      <c r="G40" s="1912"/>
      <c r="H40" s="1912"/>
      <c r="I40" s="1912"/>
      <c r="J40" s="1912"/>
      <c r="K40" s="1912"/>
      <c r="L40" s="1912"/>
      <c r="M40" s="1912"/>
      <c r="N40" s="1912"/>
      <c r="O40" s="1912"/>
      <c r="P40" s="1912"/>
      <c r="Q40" s="1912"/>
      <c r="R40" s="1912"/>
      <c r="S40" s="1912"/>
      <c r="T40" s="1912"/>
      <c r="U40" s="1912"/>
      <c r="V40" s="1920"/>
      <c r="W40" s="905"/>
      <c r="X40" s="579"/>
      <c r="Y40" s="579"/>
      <c r="Z40" s="579"/>
      <c r="AR40" s="230"/>
    </row>
    <row r="41" spans="1:44" s="902" customFormat="1" ht="19.5" customHeight="1">
      <c r="A41" s="943" t="s">
        <v>170</v>
      </c>
      <c r="B41" s="954" t="s">
        <v>475</v>
      </c>
      <c r="C41" s="961"/>
      <c r="D41" s="962">
        <v>7</v>
      </c>
      <c r="E41" s="962"/>
      <c r="F41" s="990"/>
      <c r="G41" s="1158">
        <v>3.5</v>
      </c>
      <c r="H41" s="933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8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902" customFormat="1" ht="19.5" customHeight="1" thickBot="1">
      <c r="A42" s="943" t="s">
        <v>288</v>
      </c>
      <c r="B42" s="847" t="s">
        <v>476</v>
      </c>
      <c r="C42" s="167"/>
      <c r="D42" s="21">
        <v>7</v>
      </c>
      <c r="E42" s="21"/>
      <c r="F42" s="985"/>
      <c r="G42" s="1159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1913" t="s">
        <v>377</v>
      </c>
      <c r="B43" s="1914"/>
      <c r="C43" s="1914"/>
      <c r="D43" s="1914"/>
      <c r="E43" s="1914"/>
      <c r="F43" s="1914"/>
      <c r="G43" s="1914"/>
      <c r="H43" s="1914"/>
      <c r="I43" s="1914"/>
      <c r="J43" s="1914"/>
      <c r="K43" s="1914"/>
      <c r="L43" s="1914"/>
      <c r="M43" s="1914"/>
      <c r="N43" s="1914"/>
      <c r="O43" s="1914"/>
      <c r="P43" s="1914"/>
      <c r="Q43" s="1914"/>
      <c r="R43" s="1914"/>
      <c r="S43" s="1914"/>
      <c r="T43" s="1914"/>
      <c r="U43" s="1914"/>
      <c r="V43" s="1916"/>
      <c r="W43" s="876"/>
      <c r="X43" s="291"/>
      <c r="Y43" s="291"/>
      <c r="Z43" s="291"/>
      <c r="AR43" s="1129"/>
    </row>
    <row r="44" spans="1:44" s="27" customFormat="1" ht="19.5" customHeight="1" thickBot="1">
      <c r="A44" s="1913" t="s">
        <v>382</v>
      </c>
      <c r="B44" s="1914"/>
      <c r="C44" s="1914"/>
      <c r="D44" s="1914"/>
      <c r="E44" s="1914"/>
      <c r="F44" s="1914"/>
      <c r="G44" s="1914"/>
      <c r="H44" s="1914"/>
      <c r="I44" s="1914"/>
      <c r="J44" s="1914"/>
      <c r="K44" s="1914"/>
      <c r="L44" s="1914"/>
      <c r="M44" s="1914"/>
      <c r="N44" s="1914"/>
      <c r="O44" s="1914"/>
      <c r="P44" s="1914"/>
      <c r="Q44" s="1914"/>
      <c r="R44" s="1914"/>
      <c r="S44" s="1914"/>
      <c r="T44" s="1914"/>
      <c r="U44" s="1914"/>
      <c r="V44" s="1916"/>
      <c r="W44" s="876"/>
      <c r="X44" s="291"/>
      <c r="Y44" s="291"/>
      <c r="Z44" s="291"/>
      <c r="AR44" s="1129"/>
    </row>
    <row r="45" spans="1:44" s="27" customFormat="1" ht="19.5" customHeight="1">
      <c r="A45" s="141" t="s">
        <v>337</v>
      </c>
      <c r="B45" s="852" t="s">
        <v>74</v>
      </c>
      <c r="C45" s="850" t="s">
        <v>49</v>
      </c>
      <c r="D45" s="23"/>
      <c r="E45" s="23"/>
      <c r="F45" s="506"/>
      <c r="G45" s="1160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0" t="s">
        <v>49</v>
      </c>
      <c r="D46" s="23"/>
      <c r="E46" s="23"/>
      <c r="F46" s="144"/>
      <c r="G46" s="1161">
        <v>6.5</v>
      </c>
      <c r="H46" s="870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1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389</v>
      </c>
      <c r="B47" s="970" t="s">
        <v>419</v>
      </c>
      <c r="C47" s="850"/>
      <c r="D47" s="23"/>
      <c r="E47" s="23" t="s">
        <v>49</v>
      </c>
      <c r="F47" s="144"/>
      <c r="G47" s="1160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956"/>
      <c r="AD47" s="1910"/>
      <c r="AE47" s="1910"/>
      <c r="AF47" s="1910"/>
      <c r="AG47" s="1910"/>
      <c r="AH47" s="1910"/>
      <c r="AI47" s="1910"/>
      <c r="AJ47" s="1910"/>
      <c r="AK47" s="1910"/>
      <c r="AL47" s="1910"/>
      <c r="AM47" s="1910"/>
      <c r="AN47" s="1955"/>
      <c r="AR47" s="1129"/>
    </row>
    <row r="48" spans="1:44" s="27" customFormat="1" ht="19.5" customHeight="1" thickBot="1">
      <c r="A48" s="141" t="s">
        <v>390</v>
      </c>
      <c r="B48" s="855" t="s">
        <v>86</v>
      </c>
      <c r="C48" s="850" t="s">
        <v>49</v>
      </c>
      <c r="D48" s="23"/>
      <c r="E48" s="23"/>
      <c r="F48" s="272"/>
      <c r="G48" s="1162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47"/>
      <c r="AR48" s="1129"/>
    </row>
    <row r="49" spans="1:44" s="902" customFormat="1" ht="19.5" customHeight="1" thickBot="1">
      <c r="A49" s="2127" t="s">
        <v>384</v>
      </c>
      <c r="B49" s="2128"/>
      <c r="C49" s="2128"/>
      <c r="D49" s="2128"/>
      <c r="E49" s="2128"/>
      <c r="F49" s="2128"/>
      <c r="G49" s="2128"/>
      <c r="H49" s="2128"/>
      <c r="I49" s="2128"/>
      <c r="J49" s="2128"/>
      <c r="K49" s="2128"/>
      <c r="L49" s="2128"/>
      <c r="M49" s="2128"/>
      <c r="N49" s="2128"/>
      <c r="O49" s="2128"/>
      <c r="P49" s="2128"/>
      <c r="Q49" s="2128"/>
      <c r="R49" s="2128"/>
      <c r="S49" s="2128"/>
      <c r="T49" s="2128"/>
      <c r="U49" s="2128"/>
      <c r="V49" s="2129"/>
      <c r="AR49" s="230"/>
    </row>
    <row r="50" spans="1:44" s="27" customFormat="1" ht="36.75" customHeight="1" thickBot="1">
      <c r="A50" s="896" t="s">
        <v>395</v>
      </c>
      <c r="B50" s="1170" t="s">
        <v>478</v>
      </c>
      <c r="C50" s="1031"/>
      <c r="D50" s="29" t="s">
        <v>49</v>
      </c>
      <c r="E50" s="29"/>
      <c r="F50" s="1026"/>
      <c r="G50" s="1165">
        <v>4</v>
      </c>
      <c r="H50" s="1027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20"/>
      <c r="O50" s="30"/>
      <c r="P50" s="30"/>
      <c r="Q50" s="30"/>
      <c r="R50" s="30"/>
      <c r="S50" s="30"/>
      <c r="T50" s="30">
        <v>3</v>
      </c>
      <c r="U50" s="30"/>
      <c r="V50" s="873"/>
      <c r="AR50" s="230"/>
    </row>
    <row r="51" spans="1:44" s="27" customFormat="1" ht="19.5" customHeight="1" thickBot="1">
      <c r="A51" s="1929" t="s">
        <v>201</v>
      </c>
      <c r="B51" s="1930"/>
      <c r="C51" s="1930"/>
      <c r="D51" s="1930"/>
      <c r="E51" s="1930"/>
      <c r="F51" s="1930"/>
      <c r="G51" s="1930"/>
      <c r="H51" s="1930"/>
      <c r="I51" s="1930"/>
      <c r="J51" s="1930"/>
      <c r="K51" s="1930"/>
      <c r="L51" s="1930"/>
      <c r="M51" s="1930"/>
      <c r="N51" s="1930"/>
      <c r="O51" s="1930"/>
      <c r="P51" s="1930"/>
      <c r="Q51" s="1930"/>
      <c r="R51" s="1930"/>
      <c r="S51" s="1930"/>
      <c r="T51" s="1930"/>
      <c r="U51" s="1930"/>
      <c r="V51" s="1932"/>
      <c r="AR51" s="1129"/>
    </row>
    <row r="52" spans="1:44" s="27" customFormat="1" ht="30" customHeight="1" thickBot="1">
      <c r="A52" s="2142" t="s">
        <v>119</v>
      </c>
      <c r="B52" s="2143"/>
      <c r="C52" s="104"/>
      <c r="D52" s="76"/>
      <c r="E52" s="76"/>
      <c r="F52" s="76"/>
      <c r="G52" s="1153">
        <f aca="true" t="shared" si="5" ref="G52:V52">G53+G54</f>
        <v>30</v>
      </c>
      <c r="H52" s="1021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1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119" t="s">
        <v>455</v>
      </c>
      <c r="B53" s="2120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0"/>
    </row>
    <row r="54" spans="1:44" s="27" customFormat="1" ht="20.25" customHeight="1" thickBot="1">
      <c r="A54" s="1925" t="s">
        <v>380</v>
      </c>
      <c r="B54" s="1926"/>
      <c r="C54" s="104"/>
      <c r="D54" s="76"/>
      <c r="E54" s="76"/>
      <c r="F54" s="927"/>
      <c r="G54" s="993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1958" t="s">
        <v>373</v>
      </c>
      <c r="B57" s="1959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60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958" t="s">
        <v>381</v>
      </c>
      <c r="B58" s="1959"/>
      <c r="C58" s="1959"/>
      <c r="D58" s="1959"/>
      <c r="E58" s="1959"/>
      <c r="F58" s="1959"/>
      <c r="G58" s="1959"/>
      <c r="H58" s="1959"/>
      <c r="I58" s="1959"/>
      <c r="J58" s="1959"/>
      <c r="K58" s="1959"/>
      <c r="L58" s="1959"/>
      <c r="M58" s="1959"/>
      <c r="N58" s="1959"/>
      <c r="O58" s="1959"/>
      <c r="P58" s="1959"/>
      <c r="Q58" s="1959"/>
      <c r="R58" s="1959"/>
      <c r="S58" s="1959"/>
      <c r="T58" s="1959"/>
      <c r="U58" s="1959"/>
      <c r="V58" s="1960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978" customFormat="1" ht="20.25" customHeight="1" thickBot="1">
      <c r="A59" s="1145" t="s">
        <v>449</v>
      </c>
      <c r="B59" s="1146" t="s">
        <v>41</v>
      </c>
      <c r="C59" s="1147"/>
      <c r="D59" s="1148" t="s">
        <v>421</v>
      </c>
      <c r="E59" s="315"/>
      <c r="F59" s="1149"/>
      <c r="G59" s="1157"/>
      <c r="H59" s="2123" t="s">
        <v>454</v>
      </c>
      <c r="I59" s="2124"/>
      <c r="J59" s="2124"/>
      <c r="K59" s="2124"/>
      <c r="L59" s="2124"/>
      <c r="M59" s="2125"/>
      <c r="N59" s="983"/>
      <c r="O59" s="618"/>
      <c r="P59" s="618"/>
      <c r="Q59" s="618"/>
      <c r="R59" s="908"/>
      <c r="S59" s="908"/>
      <c r="T59" s="908"/>
      <c r="U59" s="908" t="s">
        <v>453</v>
      </c>
      <c r="V59" s="1045"/>
      <c r="AR59" s="1130"/>
    </row>
    <row r="60" spans="1:44" s="20" customFormat="1" ht="19.5" customHeight="1" thickBot="1">
      <c r="A60" s="1911" t="s">
        <v>383</v>
      </c>
      <c r="B60" s="1912"/>
      <c r="C60" s="1912"/>
      <c r="D60" s="1912"/>
      <c r="E60" s="1912"/>
      <c r="F60" s="1912"/>
      <c r="G60" s="1912"/>
      <c r="H60" s="1912"/>
      <c r="I60" s="1912"/>
      <c r="J60" s="1912"/>
      <c r="K60" s="1912"/>
      <c r="L60" s="1912"/>
      <c r="M60" s="1912"/>
      <c r="N60" s="1912"/>
      <c r="O60" s="1912"/>
      <c r="P60" s="1912"/>
      <c r="Q60" s="1912"/>
      <c r="R60" s="1912"/>
      <c r="S60" s="1912"/>
      <c r="T60" s="1912"/>
      <c r="U60" s="1912"/>
      <c r="V60" s="1920"/>
      <c r="W60" s="905"/>
      <c r="X60" s="579"/>
      <c r="Y60" s="579"/>
      <c r="Z60" s="579"/>
      <c r="AR60" s="230"/>
    </row>
    <row r="61" spans="1:44" s="902" customFormat="1" ht="19.5" customHeight="1" thickBot="1">
      <c r="A61" s="943" t="s">
        <v>292</v>
      </c>
      <c r="B61" s="847" t="s">
        <v>477</v>
      </c>
      <c r="C61" s="167"/>
      <c r="D61" s="21">
        <v>8</v>
      </c>
      <c r="E61" s="21"/>
      <c r="F61" s="985"/>
      <c r="G61" s="1159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1913" t="s">
        <v>377</v>
      </c>
      <c r="B62" s="1914"/>
      <c r="C62" s="1914"/>
      <c r="D62" s="1914"/>
      <c r="E62" s="1914"/>
      <c r="F62" s="1914"/>
      <c r="G62" s="1914"/>
      <c r="H62" s="1914"/>
      <c r="I62" s="1914"/>
      <c r="J62" s="1914"/>
      <c r="K62" s="1914"/>
      <c r="L62" s="1914"/>
      <c r="M62" s="1914"/>
      <c r="N62" s="1914"/>
      <c r="O62" s="1914"/>
      <c r="P62" s="1914"/>
      <c r="Q62" s="1914"/>
      <c r="R62" s="1914"/>
      <c r="S62" s="1914"/>
      <c r="T62" s="1914"/>
      <c r="U62" s="1914"/>
      <c r="V62" s="1916"/>
      <c r="W62" s="876"/>
      <c r="X62" s="291"/>
      <c r="Y62" s="291"/>
      <c r="Z62" s="291"/>
      <c r="AR62" s="1129"/>
    </row>
    <row r="63" spans="1:44" s="27" customFormat="1" ht="19.5" customHeight="1" thickBot="1">
      <c r="A63" s="1913" t="s">
        <v>382</v>
      </c>
      <c r="B63" s="1914"/>
      <c r="C63" s="1914"/>
      <c r="D63" s="1914"/>
      <c r="E63" s="1914"/>
      <c r="F63" s="1914"/>
      <c r="G63" s="1914"/>
      <c r="H63" s="1914"/>
      <c r="I63" s="1914"/>
      <c r="J63" s="1914"/>
      <c r="K63" s="1914"/>
      <c r="L63" s="1914"/>
      <c r="M63" s="1914"/>
      <c r="N63" s="1914"/>
      <c r="O63" s="1914"/>
      <c r="P63" s="1914"/>
      <c r="Q63" s="1914"/>
      <c r="R63" s="1914"/>
      <c r="S63" s="1914"/>
      <c r="T63" s="1914"/>
      <c r="U63" s="1914"/>
      <c r="V63" s="1916"/>
      <c r="W63" s="876"/>
      <c r="X63" s="291"/>
      <c r="Y63" s="291"/>
      <c r="Z63" s="291"/>
      <c r="AR63" s="1129"/>
    </row>
    <row r="64" spans="1:44" s="27" customFormat="1" ht="21" customHeight="1">
      <c r="A64" s="141" t="s">
        <v>391</v>
      </c>
      <c r="B64" s="932" t="s">
        <v>420</v>
      </c>
      <c r="C64" s="897"/>
      <c r="D64" s="623"/>
      <c r="E64" s="623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6"/>
      <c r="K64" s="627"/>
      <c r="L64" s="627">
        <v>26</v>
      </c>
      <c r="M64" s="288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8"/>
      <c r="AR64" s="1129"/>
    </row>
    <row r="65" spans="1:44" s="27" customFormat="1" ht="18.75" customHeight="1" thickBot="1">
      <c r="A65" s="314" t="s">
        <v>425</v>
      </c>
      <c r="B65" s="1039" t="s">
        <v>83</v>
      </c>
      <c r="C65" s="1144" t="s">
        <v>50</v>
      </c>
      <c r="D65" s="123"/>
      <c r="E65" s="123"/>
      <c r="F65" s="324"/>
      <c r="G65" s="1164">
        <v>7.5</v>
      </c>
      <c r="H65" s="1100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22"/>
      <c r="O65" s="124"/>
      <c r="P65" s="124"/>
      <c r="Q65" s="124"/>
      <c r="R65" s="124"/>
      <c r="S65" s="124"/>
      <c r="T65" s="124"/>
      <c r="U65" s="124">
        <v>8</v>
      </c>
      <c r="V65" s="293"/>
      <c r="AR65" s="1129"/>
    </row>
    <row r="66" spans="1:44" s="902" customFormat="1" ht="19.5" customHeight="1" thickBot="1">
      <c r="A66" s="2127" t="s">
        <v>384</v>
      </c>
      <c r="B66" s="2128"/>
      <c r="C66" s="2128"/>
      <c r="D66" s="2128"/>
      <c r="E66" s="2128"/>
      <c r="F66" s="2128"/>
      <c r="G66" s="2128"/>
      <c r="H66" s="2128"/>
      <c r="I66" s="2128"/>
      <c r="J66" s="2128"/>
      <c r="K66" s="2128"/>
      <c r="L66" s="2128"/>
      <c r="M66" s="2128"/>
      <c r="N66" s="2128"/>
      <c r="O66" s="2128"/>
      <c r="P66" s="2128"/>
      <c r="Q66" s="2128"/>
      <c r="R66" s="2128"/>
      <c r="S66" s="2128"/>
      <c r="T66" s="2128"/>
      <c r="U66" s="2128"/>
      <c r="V66" s="2129"/>
      <c r="AR66" s="230"/>
    </row>
    <row r="67" spans="1:44" s="27" customFormat="1" ht="40.5" customHeight="1" thickBot="1">
      <c r="A67" s="1150" t="s">
        <v>396</v>
      </c>
      <c r="B67" s="1171" t="s">
        <v>479</v>
      </c>
      <c r="C67" s="1028"/>
      <c r="D67" s="908">
        <v>8</v>
      </c>
      <c r="E67" s="910"/>
      <c r="F67" s="1019"/>
      <c r="G67" s="1157">
        <v>6</v>
      </c>
      <c r="H67" s="925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5"/>
      <c r="O67" s="908"/>
      <c r="P67" s="908"/>
      <c r="Q67" s="908"/>
      <c r="R67" s="908"/>
      <c r="S67" s="908"/>
      <c r="T67" s="908"/>
      <c r="U67" s="908">
        <v>6</v>
      </c>
      <c r="V67" s="115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1929" t="s">
        <v>201</v>
      </c>
      <c r="B68" s="1930"/>
      <c r="C68" s="1930"/>
      <c r="D68" s="1930"/>
      <c r="E68" s="1930"/>
      <c r="F68" s="1930"/>
      <c r="G68" s="1930"/>
      <c r="H68" s="1930"/>
      <c r="I68" s="1930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30"/>
      <c r="U68" s="1930"/>
      <c r="V68" s="1932"/>
      <c r="AR68" s="1129"/>
    </row>
    <row r="69" spans="1:44" s="27" customFormat="1" ht="19.5" customHeight="1">
      <c r="A69" s="1076" t="s">
        <v>209</v>
      </c>
      <c r="B69" s="1152" t="s">
        <v>91</v>
      </c>
      <c r="C69" s="840"/>
      <c r="D69" s="40">
        <v>8</v>
      </c>
      <c r="E69" s="40"/>
      <c r="F69" s="1077"/>
      <c r="G69" s="1166">
        <v>4.5</v>
      </c>
      <c r="H69" s="933">
        <f>G69*30</f>
        <v>135</v>
      </c>
      <c r="I69" s="625"/>
      <c r="J69" s="625"/>
      <c r="K69" s="625"/>
      <c r="L69" s="625"/>
      <c r="M69" s="1078"/>
      <c r="N69" s="1079"/>
      <c r="O69" s="1080"/>
      <c r="P69" s="1080"/>
      <c r="Q69" s="1080"/>
      <c r="R69" s="1080"/>
      <c r="S69" s="1080"/>
      <c r="T69" s="192"/>
      <c r="U69" s="193"/>
      <c r="V69" s="1054"/>
      <c r="Z69" s="27" t="s">
        <v>352</v>
      </c>
      <c r="AR69" s="1129"/>
    </row>
    <row r="70" spans="1:44" s="27" customFormat="1" ht="19.5" customHeight="1" thickBot="1">
      <c r="A70" s="1076" t="s">
        <v>439</v>
      </c>
      <c r="B70" s="859" t="s">
        <v>92</v>
      </c>
      <c r="C70" s="603"/>
      <c r="D70" s="236">
        <v>8</v>
      </c>
      <c r="E70" s="236"/>
      <c r="F70" s="498"/>
      <c r="G70" s="1167">
        <v>6</v>
      </c>
      <c r="H70" s="874">
        <f>G70*30</f>
        <v>180</v>
      </c>
      <c r="I70" s="236"/>
      <c r="J70" s="236"/>
      <c r="K70" s="236"/>
      <c r="L70" s="236"/>
      <c r="M70" s="500"/>
      <c r="N70" s="916"/>
      <c r="O70" s="917"/>
      <c r="P70" s="917"/>
      <c r="Q70" s="918"/>
      <c r="R70" s="917"/>
      <c r="S70" s="917"/>
      <c r="T70" s="918"/>
      <c r="U70" s="917"/>
      <c r="V70" s="1055"/>
      <c r="Z70" s="27" t="s">
        <v>352</v>
      </c>
      <c r="AR70" s="1129"/>
    </row>
    <row r="71" spans="1:44" s="27" customFormat="1" ht="19.5" customHeight="1" thickBot="1">
      <c r="A71" s="2034" t="s">
        <v>200</v>
      </c>
      <c r="B71" s="2035"/>
      <c r="C71" s="2035"/>
      <c r="D71" s="2035"/>
      <c r="E71" s="2035"/>
      <c r="F71" s="2035"/>
      <c r="G71" s="2035"/>
      <c r="H71" s="2035"/>
      <c r="I71" s="2035"/>
      <c r="J71" s="2035"/>
      <c r="K71" s="2035"/>
      <c r="L71" s="2035"/>
      <c r="M71" s="2035"/>
      <c r="N71" s="1912"/>
      <c r="O71" s="1912"/>
      <c r="P71" s="1912"/>
      <c r="Q71" s="1912"/>
      <c r="R71" s="1912"/>
      <c r="S71" s="1912"/>
      <c r="T71" s="1912"/>
      <c r="U71" s="1912"/>
      <c r="V71" s="1920"/>
      <c r="AR71" s="1129"/>
    </row>
    <row r="72" spans="1:44" s="978" customFormat="1" ht="19.5" customHeight="1" thickBot="1">
      <c r="A72" s="493" t="s">
        <v>62</v>
      </c>
      <c r="B72" s="861" t="s">
        <v>93</v>
      </c>
      <c r="C72" s="860">
        <v>8</v>
      </c>
      <c r="D72" s="95"/>
      <c r="E72" s="95"/>
      <c r="F72" s="94"/>
      <c r="G72" s="1168">
        <v>1.5</v>
      </c>
      <c r="H72" s="1973" t="s">
        <v>140</v>
      </c>
      <c r="I72" s="1974"/>
      <c r="J72" s="1974"/>
      <c r="K72" s="1974"/>
      <c r="L72" s="1974"/>
      <c r="M72" s="1975"/>
      <c r="N72" s="919"/>
      <c r="O72" s="920"/>
      <c r="P72" s="920"/>
      <c r="Q72" s="921"/>
      <c r="R72" s="920"/>
      <c r="S72" s="920"/>
      <c r="T72" s="921"/>
      <c r="U72" s="920"/>
      <c r="V72" s="1056"/>
      <c r="Z72" s="978" t="s">
        <v>352</v>
      </c>
      <c r="AR72" s="1130"/>
    </row>
    <row r="73" spans="1:44" s="27" customFormat="1" ht="30" customHeight="1" thickBot="1">
      <c r="A73" s="2142" t="s">
        <v>119</v>
      </c>
      <c r="B73" s="2143"/>
      <c r="C73" s="104"/>
      <c r="D73" s="76"/>
      <c r="E73" s="76"/>
      <c r="F73" s="76"/>
      <c r="G73" s="1153">
        <f aca="true" t="shared" si="8" ref="G73:V73">G74+G75</f>
        <v>30</v>
      </c>
      <c r="H73" s="1021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1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119" t="s">
        <v>455</v>
      </c>
      <c r="B74" s="2120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0"/>
    </row>
    <row r="75" spans="1:44" s="27" customFormat="1" ht="20.25" customHeight="1" thickBot="1">
      <c r="A75" s="1925" t="s">
        <v>380</v>
      </c>
      <c r="B75" s="1926"/>
      <c r="C75" s="104"/>
      <c r="D75" s="76"/>
      <c r="E75" s="76"/>
      <c r="F75" s="927"/>
      <c r="G75" s="993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view="pageBreakPreview" zoomScale="70" zoomScaleNormal="72" zoomScaleSheetLayoutView="70" zoomScalePageLayoutView="0" workbookViewId="0" topLeftCell="A1">
      <pane ySplit="8" topLeftCell="A27" activePane="bottomLeft" state="frozen"/>
      <selection pane="topLeft" activeCell="F1" sqref="F1"/>
      <selection pane="bottomLeft" activeCell="A153" sqref="A153:G153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16" width="6.25390625" style="20" customWidth="1"/>
    <col min="17" max="18" width="6.875" style="20" customWidth="1"/>
    <col min="19" max="19" width="6.75390625" style="20" customWidth="1"/>
    <col min="20" max="20" width="6.25390625" style="20" customWidth="1"/>
    <col min="21" max="25" width="9.125" style="5" hidden="1" customWidth="1"/>
    <col min="26" max="41" width="0" style="5" hidden="1" customWidth="1"/>
    <col min="42" max="42" width="6.625" style="1130" customWidth="1"/>
    <col min="43" max="44" width="9.625" style="5" customWidth="1"/>
    <col min="45" max="45" width="14.375" style="5" customWidth="1"/>
    <col min="46" max="46" width="11.75390625" style="5" customWidth="1"/>
    <col min="47" max="47" width="15.75390625" style="5" customWidth="1"/>
    <col min="48" max="48" width="13.625" style="5" customWidth="1"/>
    <col min="49" max="50" width="11.75390625" style="5" customWidth="1"/>
    <col min="51" max="51" width="11.625" style="5" customWidth="1"/>
    <col min="52" max="52" width="12.875" style="5" customWidth="1"/>
    <col min="53" max="16384" width="9.125" style="5" customWidth="1"/>
  </cols>
  <sheetData>
    <row r="1" spans="1:42" s="7" customFormat="1" ht="19.5" customHeight="1" thickBot="1">
      <c r="A1" s="1886" t="s">
        <v>627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AP1" s="1427"/>
    </row>
    <row r="2" spans="1:42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1863"/>
      <c r="Q2" s="1863"/>
      <c r="R2" s="1863"/>
      <c r="S2" s="1863"/>
      <c r="T2" s="1864"/>
      <c r="AP2" s="1427"/>
    </row>
    <row r="3" spans="1:42" s="7" customFormat="1" ht="19.5" customHeight="1">
      <c r="A3" s="1902"/>
      <c r="B3" s="1875"/>
      <c r="C3" s="1907"/>
      <c r="D3" s="1908"/>
      <c r="E3" s="1908"/>
      <c r="F3" s="1909"/>
      <c r="G3" s="1964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66"/>
      <c r="P3" s="1869" t="s">
        <v>34</v>
      </c>
      <c r="Q3" s="1870"/>
      <c r="R3" s="1870" t="s">
        <v>35</v>
      </c>
      <c r="S3" s="1870"/>
      <c r="T3" s="1866"/>
      <c r="AP3" s="1427"/>
    </row>
    <row r="4" spans="1:42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68"/>
      <c r="P4" s="1871"/>
      <c r="Q4" s="1872"/>
      <c r="R4" s="1872"/>
      <c r="S4" s="1872"/>
      <c r="T4" s="1868"/>
      <c r="AP4" s="1427"/>
    </row>
    <row r="5" spans="1:42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564">
        <v>1</v>
      </c>
      <c r="O5" s="1565">
        <v>2</v>
      </c>
      <c r="P5" s="1365">
        <v>5</v>
      </c>
      <c r="Q5" s="1106">
        <v>6</v>
      </c>
      <c r="R5" s="1106">
        <v>7</v>
      </c>
      <c r="S5" s="1106">
        <v>8</v>
      </c>
      <c r="T5" s="1107"/>
      <c r="AP5" s="1427"/>
    </row>
    <row r="6" spans="1:52" s="7" customFormat="1" ht="19.5" customHeight="1" thickBot="1">
      <c r="A6" s="1902"/>
      <c r="B6" s="1875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1891" t="s">
        <v>350</v>
      </c>
      <c r="O6" s="1892"/>
      <c r="P6" s="1875"/>
      <c r="Q6" s="1875"/>
      <c r="R6" s="1875"/>
      <c r="S6" s="1875"/>
      <c r="T6" s="1893"/>
      <c r="AP6" s="1427"/>
      <c r="AS6" s="1977"/>
      <c r="AT6" s="1977"/>
      <c r="AU6" s="1977"/>
      <c r="AV6" s="1977"/>
      <c r="AW6" s="1977"/>
      <c r="AX6" s="1977"/>
      <c r="AY6" s="1977"/>
      <c r="AZ6" s="1977"/>
    </row>
    <row r="7" spans="1:42" s="7" customFormat="1" ht="22.5" customHeight="1" thickBot="1">
      <c r="A7" s="1903"/>
      <c r="B7" s="1878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957" t="s">
        <v>32</v>
      </c>
      <c r="AB7" s="1953"/>
      <c r="AC7" s="1953"/>
      <c r="AD7" s="1953" t="s">
        <v>33</v>
      </c>
      <c r="AE7" s="1953"/>
      <c r="AF7" s="1953"/>
      <c r="AG7" s="1953" t="s">
        <v>34</v>
      </c>
      <c r="AH7" s="1953"/>
      <c r="AI7" s="1953"/>
      <c r="AJ7" s="1953" t="s">
        <v>35</v>
      </c>
      <c r="AK7" s="1953"/>
      <c r="AL7" s="1954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956"/>
      <c r="AB8" s="1910"/>
      <c r="AC8" s="1910"/>
      <c r="AD8" s="1910"/>
      <c r="AE8" s="1910"/>
      <c r="AF8" s="1910"/>
      <c r="AG8" s="1910"/>
      <c r="AH8" s="1910"/>
      <c r="AI8" s="1910"/>
      <c r="AJ8" s="1910"/>
      <c r="AK8" s="1910"/>
      <c r="AL8" s="1955"/>
      <c r="AP8" s="1427"/>
      <c r="AS8" s="844" t="s">
        <v>672</v>
      </c>
      <c r="AT8" s="844" t="s">
        <v>673</v>
      </c>
      <c r="AU8" s="844" t="s">
        <v>674</v>
      </c>
      <c r="AV8" s="844" t="s">
        <v>675</v>
      </c>
      <c r="AW8" s="844" t="s">
        <v>676</v>
      </c>
      <c r="AX8" s="844" t="s">
        <v>677</v>
      </c>
    </row>
    <row r="9" spans="1:50" s="7" customFormat="1" ht="19.5" customHeight="1" thickBot="1">
      <c r="A9" s="1958" t="s">
        <v>252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60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958" t="s">
        <v>499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1959"/>
      <c r="Q10" s="1959"/>
      <c r="R10" s="1959"/>
      <c r="S10" s="1959"/>
      <c r="T10" s="1960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1496" t="s">
        <v>581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/>
      <c r="AQ11" s="7" t="s">
        <v>32</v>
      </c>
      <c r="AR11" s="1645">
        <f>AS46+AT46</f>
        <v>32</v>
      </c>
      <c r="AS11" s="844" t="b">
        <f aca="true" t="shared" si="0" ref="AS11:AX11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9" t="s">
        <v>608</v>
      </c>
      <c r="C12" s="167" t="s">
        <v>609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/>
      <c r="AQ12" s="7" t="s">
        <v>33</v>
      </c>
      <c r="AR12" s="1376">
        <f>AU46+AV46</f>
        <v>4</v>
      </c>
      <c r="AS12" s="844" t="b">
        <f aca="true" t="shared" si="1" ref="AS12:AX44">ISBLANK(N12)</f>
        <v>1</v>
      </c>
      <c r="AT12" s="844" t="b">
        <f t="shared" si="1"/>
        <v>1</v>
      </c>
      <c r="AU12" s="844" t="b">
        <f t="shared" si="1"/>
        <v>1</v>
      </c>
      <c r="AV12" s="844" t="b">
        <f t="shared" si="1"/>
        <v>1</v>
      </c>
      <c r="AW12" s="844" t="b">
        <f t="shared" si="1"/>
        <v>1</v>
      </c>
      <c r="AX12" s="844" t="b">
        <f t="shared" si="1"/>
        <v>1</v>
      </c>
      <c r="AY12" s="7"/>
      <c r="AZ12" s="7"/>
    </row>
    <row r="13" spans="1:52" s="20" customFormat="1" ht="19.5" customHeight="1">
      <c r="A13" s="77" t="s">
        <v>157</v>
      </c>
      <c r="B13" s="1497" t="s">
        <v>617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/>
      <c r="AQ13" s="7" t="s">
        <v>34</v>
      </c>
      <c r="AR13" s="1376">
        <f>AW46+AX46</f>
        <v>3</v>
      </c>
      <c r="AS13" s="844" t="b">
        <f t="shared" si="1"/>
        <v>1</v>
      </c>
      <c r="AT13" s="844" t="b">
        <f t="shared" si="1"/>
        <v>1</v>
      </c>
      <c r="AU13" s="844" t="b">
        <f t="shared" si="1"/>
        <v>1</v>
      </c>
      <c r="AV13" s="844" t="b">
        <f t="shared" si="1"/>
        <v>1</v>
      </c>
      <c r="AW13" s="844" t="b">
        <f t="shared" si="1"/>
        <v>1</v>
      </c>
      <c r="AX13" s="844" t="b">
        <f t="shared" si="1"/>
        <v>1</v>
      </c>
      <c r="AY13" s="7"/>
      <c r="AZ13" s="7"/>
    </row>
    <row r="14" spans="1:52" s="20" customFormat="1" ht="19.5" customHeight="1">
      <c r="A14" s="77"/>
      <c r="B14" s="1436" t="s">
        <v>615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/>
      <c r="AS14" s="844" t="b">
        <f t="shared" si="1"/>
        <v>1</v>
      </c>
      <c r="AT14" s="844" t="b">
        <f t="shared" si="1"/>
        <v>1</v>
      </c>
      <c r="AU14" s="844" t="b">
        <f t="shared" si="1"/>
        <v>1</v>
      </c>
      <c r="AV14" s="844" t="b">
        <f t="shared" si="1"/>
        <v>1</v>
      </c>
      <c r="AW14" s="844" t="b">
        <f t="shared" si="1"/>
        <v>1</v>
      </c>
      <c r="AX14" s="844" t="b">
        <f t="shared" si="1"/>
        <v>1</v>
      </c>
      <c r="AY14" s="7"/>
      <c r="AZ14" s="7"/>
    </row>
    <row r="15" spans="1:52" s="20" customFormat="1" ht="19.5" customHeight="1">
      <c r="A15" s="77"/>
      <c r="B15" s="1444" t="s">
        <v>616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/>
      <c r="AS15" s="844" t="b">
        <f t="shared" si="1"/>
        <v>1</v>
      </c>
      <c r="AT15" s="844" t="b">
        <f t="shared" si="1"/>
        <v>0</v>
      </c>
      <c r="AU15" s="844" t="b">
        <f t="shared" si="1"/>
        <v>1</v>
      </c>
      <c r="AV15" s="844" t="b">
        <f t="shared" si="1"/>
        <v>1</v>
      </c>
      <c r="AW15" s="844" t="b">
        <f t="shared" si="1"/>
        <v>1</v>
      </c>
      <c r="AX15" s="844" t="b">
        <f t="shared" si="1"/>
        <v>1</v>
      </c>
      <c r="AY15" s="7"/>
      <c r="AZ15" s="7"/>
    </row>
    <row r="16" spans="1:52" s="20" customFormat="1" ht="18.75">
      <c r="A16" s="77" t="s">
        <v>158</v>
      </c>
      <c r="B16" s="1498" t="s">
        <v>614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956"/>
      <c r="AB16" s="1910"/>
      <c r="AC16" s="1910"/>
      <c r="AD16" s="1910"/>
      <c r="AE16" s="1910"/>
      <c r="AF16" s="1910"/>
      <c r="AG16" s="1910"/>
      <c r="AH16" s="1910"/>
      <c r="AI16" s="1910"/>
      <c r="AJ16" s="1910"/>
      <c r="AK16" s="1910"/>
      <c r="AL16" s="1955"/>
      <c r="AP16" s="1427"/>
      <c r="AS16" s="844" t="b">
        <f t="shared" si="1"/>
        <v>1</v>
      </c>
      <c r="AT16" s="844" t="b">
        <f t="shared" si="1"/>
        <v>1</v>
      </c>
      <c r="AU16" s="844" t="b">
        <f t="shared" si="1"/>
        <v>1</v>
      </c>
      <c r="AV16" s="844" t="b">
        <f t="shared" si="1"/>
        <v>1</v>
      </c>
      <c r="AW16" s="844" t="b">
        <f t="shared" si="1"/>
        <v>1</v>
      </c>
      <c r="AX16" s="844" t="b">
        <f t="shared" si="1"/>
        <v>1</v>
      </c>
      <c r="AY16" s="7"/>
      <c r="AZ16" s="7"/>
    </row>
    <row r="17" spans="1:52" s="20" customFormat="1" ht="18.75">
      <c r="A17" s="77"/>
      <c r="B17" s="1436" t="s">
        <v>615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/>
      <c r="AS17" s="844" t="b">
        <f t="shared" si="1"/>
        <v>1</v>
      </c>
      <c r="AT17" s="844" t="b">
        <f t="shared" si="1"/>
        <v>1</v>
      </c>
      <c r="AU17" s="844" t="b">
        <f t="shared" si="1"/>
        <v>1</v>
      </c>
      <c r="AV17" s="844" t="b">
        <f t="shared" si="1"/>
        <v>1</v>
      </c>
      <c r="AW17" s="844" t="b">
        <f t="shared" si="1"/>
        <v>1</v>
      </c>
      <c r="AX17" s="844" t="b">
        <f t="shared" si="1"/>
        <v>1</v>
      </c>
      <c r="AY17" s="7"/>
      <c r="AZ17" s="7"/>
    </row>
    <row r="18" spans="1:52" s="20" customFormat="1" ht="18.75">
      <c r="A18" s="77"/>
      <c r="B18" s="1444" t="s">
        <v>616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/>
      <c r="AS18" s="844" t="b">
        <f t="shared" si="1"/>
        <v>0</v>
      </c>
      <c r="AT18" s="844" t="b">
        <f t="shared" si="1"/>
        <v>1</v>
      </c>
      <c r="AU18" s="844" t="b">
        <f t="shared" si="1"/>
        <v>1</v>
      </c>
      <c r="AV18" s="844" t="b">
        <f t="shared" si="1"/>
        <v>1</v>
      </c>
      <c r="AW18" s="844" t="b">
        <f t="shared" si="1"/>
        <v>1</v>
      </c>
      <c r="AX18" s="844" t="b">
        <f t="shared" si="1"/>
        <v>1</v>
      </c>
      <c r="AY18" s="7"/>
      <c r="AZ18" s="7"/>
    </row>
    <row r="19" spans="1:52" s="20" customFormat="1" ht="19.5" customHeight="1">
      <c r="A19" s="77" t="s">
        <v>159</v>
      </c>
      <c r="B19" s="1499" t="s">
        <v>618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2" ref="AA19:AL19">COUNTIF($C19:$C44,AA$9)</f>
        <v>4</v>
      </c>
      <c r="AB19" s="20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20">
        <f t="shared" si="2"/>
        <v>0</v>
      </c>
      <c r="AI19" s="20">
        <f t="shared" si="2"/>
        <v>0</v>
      </c>
      <c r="AJ19" s="20">
        <f t="shared" si="2"/>
        <v>0</v>
      </c>
      <c r="AK19" s="20">
        <f t="shared" si="2"/>
        <v>0</v>
      </c>
      <c r="AL19" s="20">
        <f t="shared" si="2"/>
        <v>0</v>
      </c>
      <c r="AP19" s="1427"/>
      <c r="AS19" s="844" t="b">
        <f t="shared" si="1"/>
        <v>1</v>
      </c>
      <c r="AT19" s="844" t="b">
        <f t="shared" si="1"/>
        <v>1</v>
      </c>
      <c r="AU19" s="844" t="b">
        <f t="shared" si="1"/>
        <v>1</v>
      </c>
      <c r="AV19" s="844" t="b">
        <f t="shared" si="1"/>
        <v>1</v>
      </c>
      <c r="AW19" s="844" t="b">
        <f t="shared" si="1"/>
        <v>1</v>
      </c>
      <c r="AX19" s="844" t="b">
        <f t="shared" si="1"/>
        <v>1</v>
      </c>
      <c r="AY19" s="7"/>
      <c r="AZ19" s="7"/>
    </row>
    <row r="20" spans="1:52" s="20" customFormat="1" ht="19.5" customHeight="1">
      <c r="A20" s="77"/>
      <c r="B20" s="1436" t="s">
        <v>615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3" ref="AG20:AL20">COUNTIF($D19:$D44,AG$9)</f>
        <v>0</v>
      </c>
      <c r="AH20" s="20">
        <f t="shared" si="3"/>
        <v>0</v>
      </c>
      <c r="AI20" s="20">
        <f t="shared" si="3"/>
        <v>0</v>
      </c>
      <c r="AJ20" s="20">
        <f t="shared" si="3"/>
        <v>1</v>
      </c>
      <c r="AK20" s="20">
        <f t="shared" si="3"/>
        <v>0</v>
      </c>
      <c r="AL20" s="20">
        <f t="shared" si="3"/>
        <v>0</v>
      </c>
      <c r="AP20" s="1427"/>
      <c r="AS20" s="844" t="b">
        <f t="shared" si="1"/>
        <v>1</v>
      </c>
      <c r="AT20" s="844" t="b">
        <f t="shared" si="1"/>
        <v>1</v>
      </c>
      <c r="AU20" s="844" t="b">
        <f t="shared" si="1"/>
        <v>1</v>
      </c>
      <c r="AV20" s="844" t="b">
        <f t="shared" si="1"/>
        <v>1</v>
      </c>
      <c r="AW20" s="844" t="b">
        <f t="shared" si="1"/>
        <v>1</v>
      </c>
      <c r="AX20" s="844" t="b">
        <f t="shared" si="1"/>
        <v>1</v>
      </c>
      <c r="AY20" s="7"/>
      <c r="AZ20" s="7"/>
    </row>
    <row r="21" spans="1:52" s="20" customFormat="1" ht="19.5" customHeight="1">
      <c r="A21" s="77"/>
      <c r="B21" s="1444" t="s">
        <v>616</v>
      </c>
      <c r="C21" s="1464"/>
      <c r="D21" s="1465">
        <v>2</v>
      </c>
      <c r="E21" s="193"/>
      <c r="F21" s="1405" t="s">
        <v>619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/>
      <c r="AS21" s="844" t="b">
        <f t="shared" si="1"/>
        <v>1</v>
      </c>
      <c r="AT21" s="844" t="b">
        <f t="shared" si="1"/>
        <v>0</v>
      </c>
      <c r="AU21" s="844" t="b">
        <f t="shared" si="1"/>
        <v>1</v>
      </c>
      <c r="AV21" s="844" t="b">
        <f t="shared" si="1"/>
        <v>1</v>
      </c>
      <c r="AW21" s="844" t="b">
        <f t="shared" si="1"/>
        <v>1</v>
      </c>
      <c r="AX21" s="844" t="b">
        <f t="shared" si="1"/>
        <v>1</v>
      </c>
      <c r="AY21" s="7"/>
      <c r="AZ21" s="7"/>
    </row>
    <row r="22" spans="1:52" s="27" customFormat="1" ht="19.5" customHeight="1">
      <c r="A22" s="77" t="s">
        <v>160</v>
      </c>
      <c r="B22" s="1498" t="s">
        <v>620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8"/>
      <c r="AS22" s="844" t="b">
        <f t="shared" si="1"/>
        <v>1</v>
      </c>
      <c r="AT22" s="844" t="b">
        <f t="shared" si="1"/>
        <v>1</v>
      </c>
      <c r="AU22" s="844" t="b">
        <f t="shared" si="1"/>
        <v>1</v>
      </c>
      <c r="AV22" s="844" t="b">
        <f t="shared" si="1"/>
        <v>1</v>
      </c>
      <c r="AW22" s="844" t="b">
        <f t="shared" si="1"/>
        <v>1</v>
      </c>
      <c r="AX22" s="844" t="b">
        <f t="shared" si="1"/>
        <v>1</v>
      </c>
      <c r="AY22" s="7"/>
      <c r="AZ22" s="7"/>
    </row>
    <row r="23" spans="1:52" s="20" customFormat="1" ht="19.5" customHeight="1">
      <c r="A23" s="77"/>
      <c r="B23" s="1436" t="s">
        <v>615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/>
      <c r="AQ23" s="27"/>
      <c r="AR23" s="27"/>
      <c r="AS23" s="844" t="b">
        <f t="shared" si="1"/>
        <v>1</v>
      </c>
      <c r="AT23" s="844" t="b">
        <f t="shared" si="1"/>
        <v>1</v>
      </c>
      <c r="AU23" s="844" t="b">
        <f t="shared" si="1"/>
        <v>1</v>
      </c>
      <c r="AV23" s="844" t="b">
        <f t="shared" si="1"/>
        <v>1</v>
      </c>
      <c r="AW23" s="844" t="b">
        <f t="shared" si="1"/>
        <v>1</v>
      </c>
      <c r="AX23" s="844" t="b">
        <f t="shared" si="1"/>
        <v>1</v>
      </c>
      <c r="AY23" s="7"/>
      <c r="AZ23" s="7"/>
    </row>
    <row r="24" spans="1:52" s="20" customFormat="1" ht="19.5" customHeight="1">
      <c r="A24" s="77"/>
      <c r="B24" s="1444" t="s">
        <v>616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4" ref="AA24:AL24">COUNTIF($C16:$C112,AA$9)</f>
        <v>4</v>
      </c>
      <c r="AB24" s="20">
        <f t="shared" si="4"/>
        <v>0</v>
      </c>
      <c r="AC24" s="20">
        <f t="shared" si="4"/>
        <v>0</v>
      </c>
      <c r="AD24" s="20">
        <f t="shared" si="4"/>
        <v>0</v>
      </c>
      <c r="AE24" s="20">
        <f t="shared" si="4"/>
        <v>0</v>
      </c>
      <c r="AF24" s="20">
        <f t="shared" si="4"/>
        <v>0</v>
      </c>
      <c r="AG24" s="20">
        <f t="shared" si="4"/>
        <v>3</v>
      </c>
      <c r="AH24" s="20">
        <f t="shared" si="4"/>
        <v>0</v>
      </c>
      <c r="AI24" s="20">
        <f t="shared" si="4"/>
        <v>0</v>
      </c>
      <c r="AJ24" s="20">
        <f t="shared" si="4"/>
        <v>3</v>
      </c>
      <c r="AK24" s="20">
        <f t="shared" si="4"/>
        <v>0</v>
      </c>
      <c r="AL24" s="20">
        <f t="shared" si="4"/>
        <v>0</v>
      </c>
      <c r="AP24" s="1427"/>
      <c r="AQ24" s="27"/>
      <c r="AR24" s="27"/>
      <c r="AS24" s="844" t="b">
        <f t="shared" si="1"/>
        <v>0</v>
      </c>
      <c r="AT24" s="844" t="b">
        <f t="shared" si="1"/>
        <v>1</v>
      </c>
      <c r="AU24" s="844" t="b">
        <f t="shared" si="1"/>
        <v>1</v>
      </c>
      <c r="AV24" s="844" t="b">
        <f t="shared" si="1"/>
        <v>1</v>
      </c>
      <c r="AW24" s="844" t="b">
        <f t="shared" si="1"/>
        <v>1</v>
      </c>
      <c r="AX24" s="844" t="b">
        <f t="shared" si="1"/>
        <v>1</v>
      </c>
      <c r="AY24" s="7"/>
      <c r="AZ24" s="7"/>
    </row>
    <row r="25" spans="1:52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/>
      <c r="AS25" s="844" t="b">
        <f t="shared" si="1"/>
        <v>1</v>
      </c>
      <c r="AT25" s="844" t="b">
        <f t="shared" si="1"/>
        <v>1</v>
      </c>
      <c r="AU25" s="844" t="b">
        <f t="shared" si="1"/>
        <v>1</v>
      </c>
      <c r="AV25" s="844" t="b">
        <f t="shared" si="1"/>
        <v>1</v>
      </c>
      <c r="AW25" s="844" t="b">
        <f t="shared" si="1"/>
        <v>1</v>
      </c>
      <c r="AX25" s="844" t="b">
        <f t="shared" si="1"/>
        <v>1</v>
      </c>
      <c r="AY25" s="7"/>
      <c r="AZ25" s="7"/>
    </row>
    <row r="26" spans="1:52" s="20" customFormat="1" ht="19.5" customHeight="1">
      <c r="A26" s="77"/>
      <c r="B26" s="1436" t="s">
        <v>615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/>
      <c r="AS26" s="844" t="b">
        <f t="shared" si="1"/>
        <v>1</v>
      </c>
      <c r="AT26" s="844" t="b">
        <f t="shared" si="1"/>
        <v>1</v>
      </c>
      <c r="AU26" s="844" t="b">
        <f t="shared" si="1"/>
        <v>1</v>
      </c>
      <c r="AV26" s="844" t="b">
        <f t="shared" si="1"/>
        <v>1</v>
      </c>
      <c r="AW26" s="844" t="b">
        <f t="shared" si="1"/>
        <v>1</v>
      </c>
      <c r="AX26" s="844" t="b">
        <f t="shared" si="1"/>
        <v>1</v>
      </c>
      <c r="AY26" s="7"/>
      <c r="AZ26" s="7"/>
    </row>
    <row r="27" spans="1:52" s="20" customFormat="1" ht="19.5" customHeight="1">
      <c r="A27" s="1388"/>
      <c r="B27" s="1444" t="s">
        <v>616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/>
      <c r="AS27" s="844" t="b">
        <f t="shared" si="1"/>
        <v>0</v>
      </c>
      <c r="AT27" s="844" t="b">
        <f t="shared" si="1"/>
        <v>1</v>
      </c>
      <c r="AU27" s="844" t="b">
        <f t="shared" si="1"/>
        <v>1</v>
      </c>
      <c r="AV27" s="844" t="b">
        <f t="shared" si="1"/>
        <v>1</v>
      </c>
      <c r="AW27" s="844" t="b">
        <f t="shared" si="1"/>
        <v>1</v>
      </c>
      <c r="AX27" s="844" t="b">
        <f t="shared" si="1"/>
        <v>1</v>
      </c>
      <c r="AY27" s="7"/>
      <c r="AZ27" s="7"/>
    </row>
    <row r="28" spans="1:52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8"/>
      <c r="AS28" s="844" t="b">
        <f t="shared" si="1"/>
        <v>1</v>
      </c>
      <c r="AT28" s="844" t="b">
        <f t="shared" si="1"/>
        <v>1</v>
      </c>
      <c r="AU28" s="844" t="b">
        <f t="shared" si="1"/>
        <v>1</v>
      </c>
      <c r="AV28" s="844" t="b">
        <f t="shared" si="1"/>
        <v>1</v>
      </c>
      <c r="AW28" s="844" t="b">
        <f t="shared" si="1"/>
        <v>1</v>
      </c>
      <c r="AX28" s="844" t="b">
        <f t="shared" si="1"/>
        <v>1</v>
      </c>
      <c r="AY28" s="7"/>
      <c r="AZ28" s="7"/>
    </row>
    <row r="29" spans="1:52" s="27" customFormat="1" ht="19.5" customHeight="1">
      <c r="A29" s="1076"/>
      <c r="B29" s="849" t="s">
        <v>615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8"/>
      <c r="AS29" s="844" t="b">
        <f t="shared" si="1"/>
        <v>1</v>
      </c>
      <c r="AT29" s="844" t="b">
        <f t="shared" si="1"/>
        <v>1</v>
      </c>
      <c r="AU29" s="844" t="b">
        <f t="shared" si="1"/>
        <v>1</v>
      </c>
      <c r="AV29" s="844" t="b">
        <f t="shared" si="1"/>
        <v>1</v>
      </c>
      <c r="AW29" s="844" t="b">
        <f t="shared" si="1"/>
        <v>1</v>
      </c>
      <c r="AX29" s="844" t="b">
        <f t="shared" si="1"/>
        <v>1</v>
      </c>
      <c r="AY29" s="7"/>
      <c r="AZ29" s="7"/>
    </row>
    <row r="30" spans="1:52" s="27" customFormat="1" ht="19.5" customHeight="1">
      <c r="A30" s="1076"/>
      <c r="B30" s="1386" t="s">
        <v>616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14">
        <v>2</v>
      </c>
      <c r="P30" s="1037"/>
      <c r="Q30" s="1377"/>
      <c r="R30" s="1377"/>
      <c r="S30" s="1377"/>
      <c r="T30" s="1038"/>
      <c r="AP30" s="1428"/>
      <c r="AS30" s="844" t="b">
        <f t="shared" si="1"/>
        <v>1</v>
      </c>
      <c r="AT30" s="844" t="b">
        <f t="shared" si="1"/>
        <v>0</v>
      </c>
      <c r="AU30" s="844" t="b">
        <f t="shared" si="1"/>
        <v>1</v>
      </c>
      <c r="AV30" s="844" t="b">
        <f t="shared" si="1"/>
        <v>1</v>
      </c>
      <c r="AW30" s="844" t="b">
        <f t="shared" si="1"/>
        <v>1</v>
      </c>
      <c r="AX30" s="844" t="b">
        <f t="shared" si="1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9"/>
      <c r="AS31" s="844" t="b">
        <f t="shared" si="1"/>
        <v>1</v>
      </c>
      <c r="AT31" s="844" t="b">
        <f t="shared" si="1"/>
        <v>1</v>
      </c>
      <c r="AU31" s="844" t="b">
        <f t="shared" si="1"/>
        <v>1</v>
      </c>
      <c r="AV31" s="844" t="b">
        <f t="shared" si="1"/>
        <v>0</v>
      </c>
      <c r="AW31" s="844" t="b">
        <f t="shared" si="1"/>
        <v>1</v>
      </c>
      <c r="AX31" s="844" t="b">
        <f t="shared" si="1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9"/>
      <c r="AS32" s="844" t="b">
        <f t="shared" si="1"/>
        <v>1</v>
      </c>
      <c r="AT32" s="844" t="b">
        <f t="shared" si="1"/>
        <v>1</v>
      </c>
      <c r="AU32" s="844" t="b">
        <f t="shared" si="1"/>
        <v>1</v>
      </c>
      <c r="AV32" s="844" t="b">
        <f t="shared" si="1"/>
        <v>1</v>
      </c>
      <c r="AW32" s="844" t="b">
        <f t="shared" si="1"/>
        <v>0</v>
      </c>
      <c r="AX32" s="844" t="b">
        <f t="shared" si="1"/>
        <v>1</v>
      </c>
    </row>
    <row r="33" spans="1:52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/>
      <c r="AS33" s="844" t="b">
        <f t="shared" si="1"/>
        <v>1</v>
      </c>
      <c r="AT33" s="844" t="b">
        <f t="shared" si="1"/>
        <v>1</v>
      </c>
      <c r="AU33" s="844" t="b">
        <f t="shared" si="1"/>
        <v>1</v>
      </c>
      <c r="AV33" s="844" t="b">
        <f t="shared" si="1"/>
        <v>1</v>
      </c>
      <c r="AW33" s="844" t="b">
        <f t="shared" si="1"/>
        <v>1</v>
      </c>
      <c r="AX33" s="844" t="b">
        <f t="shared" si="1"/>
        <v>1</v>
      </c>
      <c r="AY33" s="7"/>
      <c r="AZ33" s="7"/>
    </row>
    <row r="34" spans="1:52" s="20" customFormat="1" ht="25.5" customHeight="1">
      <c r="A34" s="1076"/>
      <c r="B34" s="1436" t="s">
        <v>615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/>
      <c r="AS34" s="844" t="b">
        <f t="shared" si="1"/>
        <v>1</v>
      </c>
      <c r="AT34" s="844" t="b">
        <f t="shared" si="1"/>
        <v>1</v>
      </c>
      <c r="AU34" s="844" t="b">
        <f t="shared" si="1"/>
        <v>1</v>
      </c>
      <c r="AV34" s="844" t="b">
        <f t="shared" si="1"/>
        <v>1</v>
      </c>
      <c r="AW34" s="844" t="b">
        <f t="shared" si="1"/>
        <v>1</v>
      </c>
      <c r="AX34" s="844" t="b">
        <f t="shared" si="1"/>
        <v>1</v>
      </c>
      <c r="AY34" s="7"/>
      <c r="AZ34" s="7"/>
    </row>
    <row r="35" spans="1:52" s="20" customFormat="1" ht="18" customHeight="1">
      <c r="A35" s="1076"/>
      <c r="B35" s="1444" t="s">
        <v>616</v>
      </c>
      <c r="C35" s="870">
        <v>2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70">
        <v>2</v>
      </c>
      <c r="P35" s="1538"/>
      <c r="Q35" s="578"/>
      <c r="R35" s="578"/>
      <c r="S35" s="578"/>
      <c r="T35" s="580"/>
      <c r="AP35" s="1427"/>
      <c r="AS35" s="844" t="b">
        <f t="shared" si="1"/>
        <v>1</v>
      </c>
      <c r="AT35" s="844" t="b">
        <f t="shared" si="1"/>
        <v>0</v>
      </c>
      <c r="AU35" s="844" t="b">
        <f t="shared" si="1"/>
        <v>1</v>
      </c>
      <c r="AV35" s="844" t="b">
        <f t="shared" si="1"/>
        <v>1</v>
      </c>
      <c r="AW35" s="844" t="b">
        <f t="shared" si="1"/>
        <v>1</v>
      </c>
      <c r="AX35" s="844" t="b">
        <f t="shared" si="1"/>
        <v>1</v>
      </c>
      <c r="AY35" s="7"/>
      <c r="AZ35" s="7"/>
    </row>
    <row r="36" spans="1:52" s="20" customFormat="1" ht="36.75" customHeight="1">
      <c r="A36" s="1076" t="s">
        <v>505</v>
      </c>
      <c r="B36" s="1440" t="s">
        <v>610</v>
      </c>
      <c r="C36" s="167" t="s">
        <v>609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/>
      <c r="AS36" s="844" t="b">
        <f t="shared" si="1"/>
        <v>1</v>
      </c>
      <c r="AT36" s="844" t="b">
        <f t="shared" si="1"/>
        <v>1</v>
      </c>
      <c r="AU36" s="844" t="b">
        <f t="shared" si="1"/>
        <v>1</v>
      </c>
      <c r="AV36" s="844" t="b">
        <f t="shared" si="1"/>
        <v>1</v>
      </c>
      <c r="AW36" s="844" t="b">
        <f t="shared" si="1"/>
        <v>1</v>
      </c>
      <c r="AX36" s="844" t="b">
        <f t="shared" si="1"/>
        <v>1</v>
      </c>
      <c r="AY36" s="7"/>
      <c r="AZ36" s="7"/>
    </row>
    <row r="37" spans="1:52" s="20" customFormat="1" ht="19.5" customHeight="1">
      <c r="A37" s="1076"/>
      <c r="B37" s="1438" t="s">
        <v>612</v>
      </c>
      <c r="C37" s="948"/>
      <c r="D37" s="625" t="s">
        <v>611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/>
      <c r="AS37" s="844" t="b">
        <f t="shared" si="1"/>
        <v>1</v>
      </c>
      <c r="AT37" s="844" t="b">
        <f t="shared" si="1"/>
        <v>1</v>
      </c>
      <c r="AU37" s="844" t="b">
        <f t="shared" si="1"/>
        <v>1</v>
      </c>
      <c r="AV37" s="844" t="b">
        <f t="shared" si="1"/>
        <v>1</v>
      </c>
      <c r="AW37" s="844" t="b">
        <f t="shared" si="1"/>
        <v>1</v>
      </c>
      <c r="AX37" s="844" t="b">
        <f t="shared" si="1"/>
        <v>1</v>
      </c>
      <c r="AY37" s="7"/>
      <c r="AZ37" s="7"/>
    </row>
    <row r="38" spans="1:52" s="20" customFormat="1" ht="19.5" customHeight="1">
      <c r="A38" s="1076"/>
      <c r="B38" s="1438" t="s">
        <v>613</v>
      </c>
      <c r="C38" s="948"/>
      <c r="D38" s="625" t="s">
        <v>611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/>
      <c r="AS38" s="844" t="b">
        <f t="shared" si="1"/>
        <v>1</v>
      </c>
      <c r="AT38" s="844" t="b">
        <f t="shared" si="1"/>
        <v>1</v>
      </c>
      <c r="AU38" s="844" t="b">
        <f t="shared" si="1"/>
        <v>1</v>
      </c>
      <c r="AV38" s="844" t="b">
        <f t="shared" si="1"/>
        <v>1</v>
      </c>
      <c r="AW38" s="844" t="b">
        <f t="shared" si="1"/>
        <v>1</v>
      </c>
      <c r="AX38" s="844" t="b">
        <f t="shared" si="1"/>
        <v>1</v>
      </c>
      <c r="AY38" s="7"/>
      <c r="AZ38" s="7"/>
    </row>
    <row r="39" spans="1:52" s="27" customFormat="1" ht="19.5" customHeight="1">
      <c r="A39" s="1076" t="s">
        <v>583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8"/>
      <c r="AS39" s="844" t="b">
        <f t="shared" si="1"/>
        <v>1</v>
      </c>
      <c r="AT39" s="844" t="b">
        <f t="shared" si="1"/>
        <v>1</v>
      </c>
      <c r="AU39" s="844" t="b">
        <f t="shared" si="1"/>
        <v>1</v>
      </c>
      <c r="AV39" s="844" t="b">
        <f t="shared" si="1"/>
        <v>1</v>
      </c>
      <c r="AW39" s="844" t="b">
        <f t="shared" si="1"/>
        <v>1</v>
      </c>
      <c r="AX39" s="844" t="b">
        <f t="shared" si="1"/>
        <v>1</v>
      </c>
      <c r="AY39" s="7"/>
      <c r="AZ39" s="7"/>
    </row>
    <row r="40" spans="1:52" s="978" customFormat="1" ht="19.5" customHeight="1">
      <c r="A40" s="77"/>
      <c r="B40" s="1436" t="s">
        <v>615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9"/>
      <c r="AS40" s="844" t="b">
        <f t="shared" si="1"/>
        <v>1</v>
      </c>
      <c r="AT40" s="844" t="b">
        <f t="shared" si="1"/>
        <v>1</v>
      </c>
      <c r="AU40" s="844" t="b">
        <f t="shared" si="1"/>
        <v>1</v>
      </c>
      <c r="AV40" s="844" t="b">
        <f t="shared" si="1"/>
        <v>1</v>
      </c>
      <c r="AW40" s="844" t="b">
        <f t="shared" si="1"/>
        <v>1</v>
      </c>
      <c r="AX40" s="844" t="b">
        <f t="shared" si="1"/>
        <v>1</v>
      </c>
      <c r="AY40" s="7"/>
      <c r="AZ40" s="7"/>
    </row>
    <row r="41" spans="1:52" s="978" customFormat="1" ht="19.5" customHeight="1">
      <c r="A41" s="77"/>
      <c r="B41" s="1444" t="s">
        <v>616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9"/>
      <c r="AS41" s="844" t="b">
        <f t="shared" si="1"/>
        <v>0</v>
      </c>
      <c r="AT41" s="844" t="b">
        <f t="shared" si="1"/>
        <v>1</v>
      </c>
      <c r="AU41" s="844" t="b">
        <f t="shared" si="1"/>
        <v>1</v>
      </c>
      <c r="AV41" s="844" t="b">
        <f t="shared" si="1"/>
        <v>1</v>
      </c>
      <c r="AW41" s="844" t="b">
        <f t="shared" si="1"/>
        <v>1</v>
      </c>
      <c r="AX41" s="844" t="b">
        <f t="shared" si="1"/>
        <v>1</v>
      </c>
      <c r="AY41" s="7"/>
      <c r="AZ41" s="7"/>
    </row>
    <row r="42" spans="1:52" s="978" customFormat="1" ht="19.5" customHeight="1">
      <c r="A42" s="77" t="s">
        <v>584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9"/>
      <c r="AS42" s="844" t="b">
        <f t="shared" si="1"/>
        <v>1</v>
      </c>
      <c r="AT42" s="844" t="b">
        <f t="shared" si="1"/>
        <v>1</v>
      </c>
      <c r="AU42" s="844" t="b">
        <f t="shared" si="1"/>
        <v>1</v>
      </c>
      <c r="AV42" s="844" t="b">
        <f t="shared" si="1"/>
        <v>1</v>
      </c>
      <c r="AW42" s="844" t="b">
        <f t="shared" si="1"/>
        <v>1</v>
      </c>
      <c r="AX42" s="844" t="b">
        <f t="shared" si="1"/>
        <v>1</v>
      </c>
      <c r="AY42" s="7"/>
      <c r="AZ42" s="7"/>
    </row>
    <row r="43" spans="1:52" s="978" customFormat="1" ht="19.5" customHeight="1">
      <c r="A43" s="77"/>
      <c r="B43" s="1449" t="s">
        <v>615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9"/>
      <c r="AS43" s="844" t="b">
        <f t="shared" si="1"/>
        <v>1</v>
      </c>
      <c r="AT43" s="844" t="b">
        <f t="shared" si="1"/>
        <v>1</v>
      </c>
      <c r="AU43" s="844" t="b">
        <f t="shared" si="1"/>
        <v>1</v>
      </c>
      <c r="AV43" s="844" t="b">
        <f t="shared" si="1"/>
        <v>1</v>
      </c>
      <c r="AW43" s="844" t="b">
        <f t="shared" si="1"/>
        <v>1</v>
      </c>
      <c r="AX43" s="844" t="b">
        <f t="shared" si="1"/>
        <v>1</v>
      </c>
      <c r="AY43" s="7"/>
      <c r="AZ43" s="7"/>
    </row>
    <row r="44" spans="1:52" s="20" customFormat="1" ht="18.75" customHeight="1" thickBot="1">
      <c r="A44" s="77"/>
      <c r="B44" s="1485" t="s">
        <v>616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/>
      <c r="AS44" s="844" t="b">
        <f t="shared" si="1"/>
        <v>0</v>
      </c>
      <c r="AT44" s="844" t="b">
        <f t="shared" si="1"/>
        <v>1</v>
      </c>
      <c r="AU44" s="844" t="b">
        <f t="shared" si="1"/>
        <v>1</v>
      </c>
      <c r="AV44" s="844" t="b">
        <f t="shared" si="1"/>
        <v>1</v>
      </c>
      <c r="AW44" s="844" t="b">
        <f t="shared" si="1"/>
        <v>1</v>
      </c>
      <c r="AX44" s="844" t="b">
        <f t="shared" si="1"/>
        <v>1</v>
      </c>
      <c r="AY44" s="7"/>
      <c r="AZ44" s="7"/>
    </row>
    <row r="45" spans="1:52" s="20" customFormat="1" ht="18.75" customHeight="1" thickBot="1">
      <c r="A45" s="1911" t="s">
        <v>630</v>
      </c>
      <c r="B45" s="1912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/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911" t="s">
        <v>631</v>
      </c>
      <c r="B46" s="1920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5" ref="H46:M46">H11+H16+H22+H25+H39+H33+H19+H12+H15+H36+H44+H31+H32</f>
        <v>315</v>
      </c>
      <c r="I46" s="1437">
        <f t="shared" si="5"/>
        <v>139</v>
      </c>
      <c r="J46" s="1437">
        <f t="shared" si="5"/>
        <v>98</v>
      </c>
      <c r="K46" s="1437">
        <f t="shared" si="5"/>
        <v>9</v>
      </c>
      <c r="L46" s="1437">
        <f t="shared" si="5"/>
        <v>32</v>
      </c>
      <c r="M46" s="1437">
        <f t="shared" si="5"/>
        <v>176</v>
      </c>
      <c r="N46" s="1572">
        <f aca="true" t="shared" si="6" ref="N46:T46">SUM(N11:N44)</f>
        <v>16</v>
      </c>
      <c r="O46" s="1572">
        <f t="shared" si="6"/>
        <v>6.5</v>
      </c>
      <c r="P46" s="1572">
        <f t="shared" si="6"/>
        <v>0</v>
      </c>
      <c r="Q46" s="1572">
        <f t="shared" si="6"/>
        <v>3</v>
      </c>
      <c r="R46" s="1572">
        <f t="shared" si="6"/>
        <v>3</v>
      </c>
      <c r="S46" s="1572">
        <f t="shared" si="6"/>
        <v>0</v>
      </c>
      <c r="T46" s="1572">
        <f t="shared" si="6"/>
        <v>0</v>
      </c>
      <c r="U46" s="905">
        <f>G46*30</f>
        <v>1170</v>
      </c>
      <c r="V46" s="579"/>
      <c r="W46" s="579"/>
      <c r="X46" s="579"/>
      <c r="AP46" s="1427"/>
      <c r="AS46" s="1646">
        <f aca="true" t="shared" si="7" ref="AS46:AX46">SUMIF(AS11:AS44,FALSE,$G11:$G44)</f>
        <v>23.5</v>
      </c>
      <c r="AT46" s="1646">
        <f t="shared" si="7"/>
        <v>8.5</v>
      </c>
      <c r="AU46" s="1646">
        <f t="shared" si="7"/>
        <v>0</v>
      </c>
      <c r="AV46" s="1646">
        <f t="shared" si="7"/>
        <v>4</v>
      </c>
      <c r="AW46" s="1646">
        <f t="shared" si="7"/>
        <v>3</v>
      </c>
      <c r="AX46" s="1646">
        <f t="shared" si="7"/>
        <v>0</v>
      </c>
      <c r="AY46" s="1374">
        <f>SUM(AS46:AX46)</f>
        <v>39</v>
      </c>
      <c r="AZ46" s="1374"/>
      <c r="BA46" s="1376"/>
    </row>
    <row r="47" spans="1:50" s="27" customFormat="1" ht="19.5" customHeight="1" thickBot="1">
      <c r="A47" s="1913" t="s">
        <v>501</v>
      </c>
      <c r="B47" s="1914"/>
      <c r="C47" s="1914"/>
      <c r="D47" s="1914"/>
      <c r="E47" s="1914"/>
      <c r="F47" s="1914"/>
      <c r="G47" s="1914"/>
      <c r="H47" s="1915"/>
      <c r="I47" s="1915"/>
      <c r="J47" s="1915"/>
      <c r="K47" s="1915"/>
      <c r="L47" s="1915"/>
      <c r="M47" s="1915"/>
      <c r="N47" s="1914"/>
      <c r="O47" s="1914"/>
      <c r="P47" s="1914"/>
      <c r="Q47" s="1914"/>
      <c r="R47" s="1914"/>
      <c r="S47" s="1914"/>
      <c r="T47" s="1916"/>
      <c r="U47" s="876"/>
      <c r="V47" s="291"/>
      <c r="W47" s="291"/>
      <c r="X47" s="291"/>
      <c r="AP47" s="1428"/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8" ref="AA48:AL48">COUNTIF($F55:$F67,AA$9)</f>
        <v>0</v>
      </c>
      <c r="AB48" s="20">
        <f t="shared" si="8"/>
        <v>0</v>
      </c>
      <c r="AC48" s="20">
        <f t="shared" si="8"/>
        <v>0</v>
      </c>
      <c r="AD48" s="20">
        <f t="shared" si="8"/>
        <v>0</v>
      </c>
      <c r="AE48" s="20">
        <f t="shared" si="8"/>
        <v>0</v>
      </c>
      <c r="AF48" s="20">
        <f t="shared" si="8"/>
        <v>0</v>
      </c>
      <c r="AG48" s="20">
        <f t="shared" si="8"/>
        <v>1</v>
      </c>
      <c r="AH48" s="20">
        <f t="shared" si="8"/>
        <v>0</v>
      </c>
      <c r="AI48" s="20">
        <f t="shared" si="8"/>
        <v>0</v>
      </c>
      <c r="AJ48" s="20">
        <f t="shared" si="8"/>
        <v>0</v>
      </c>
      <c r="AK48" s="20">
        <f t="shared" si="8"/>
        <v>0</v>
      </c>
      <c r="AL48" s="20">
        <f t="shared" si="8"/>
        <v>0</v>
      </c>
      <c r="AP48" s="1428"/>
      <c r="AQ48" s="7" t="s">
        <v>32</v>
      </c>
      <c r="AR48" s="1422">
        <f>AS74+AT74</f>
        <v>11</v>
      </c>
      <c r="AS48" s="844" t="b">
        <f aca="true" t="shared" si="9" ref="AS48:AX48">ISBLANK(N48)</f>
        <v>1</v>
      </c>
      <c r="AT48" s="844" t="b">
        <f t="shared" si="9"/>
        <v>1</v>
      </c>
      <c r="AU48" s="844" t="b">
        <f t="shared" si="9"/>
        <v>1</v>
      </c>
      <c r="AV48" s="844" t="b">
        <f t="shared" si="9"/>
        <v>1</v>
      </c>
      <c r="AW48" s="844" t="b">
        <f t="shared" si="9"/>
        <v>1</v>
      </c>
      <c r="AX48" s="844" t="b">
        <f t="shared" si="9"/>
        <v>1</v>
      </c>
      <c r="AY48" s="7"/>
      <c r="AZ48" s="7"/>
    </row>
    <row r="49" spans="1:52" s="27" customFormat="1" ht="19.5" customHeight="1">
      <c r="A49" s="896"/>
      <c r="B49" s="1524" t="s">
        <v>615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8"/>
      <c r="AQ49" s="7" t="s">
        <v>33</v>
      </c>
      <c r="AR49" s="1422">
        <f>AU74+AV74</f>
        <v>33</v>
      </c>
      <c r="AS49" s="844" t="b">
        <f aca="true" t="shared" si="10" ref="AS49:AX72">ISBLANK(N49)</f>
        <v>1</v>
      </c>
      <c r="AT49" s="844" t="b">
        <f t="shared" si="10"/>
        <v>1</v>
      </c>
      <c r="AU49" s="844" t="b">
        <f t="shared" si="10"/>
        <v>1</v>
      </c>
      <c r="AV49" s="844" t="b">
        <f t="shared" si="10"/>
        <v>1</v>
      </c>
      <c r="AW49" s="844" t="b">
        <f t="shared" si="10"/>
        <v>1</v>
      </c>
      <c r="AX49" s="844" t="b">
        <f t="shared" si="10"/>
        <v>1</v>
      </c>
      <c r="AY49" s="7"/>
      <c r="AZ49" s="7"/>
    </row>
    <row r="50" spans="1:52" s="27" customFormat="1" ht="19.5" customHeight="1">
      <c r="A50" s="896"/>
      <c r="B50" s="1526" t="s">
        <v>616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8"/>
      <c r="AQ50" s="7" t="s">
        <v>34</v>
      </c>
      <c r="AR50" s="1422">
        <f>AW74+AX74</f>
        <v>26.5</v>
      </c>
      <c r="AS50" s="844" t="b">
        <f t="shared" si="10"/>
        <v>1</v>
      </c>
      <c r="AT50" s="844" t="b">
        <f t="shared" si="10"/>
        <v>0</v>
      </c>
      <c r="AU50" s="844" t="b">
        <f t="shared" si="10"/>
        <v>1</v>
      </c>
      <c r="AV50" s="844" t="b">
        <f t="shared" si="10"/>
        <v>1</v>
      </c>
      <c r="AW50" s="844" t="b">
        <f t="shared" si="10"/>
        <v>1</v>
      </c>
      <c r="AX50" s="844" t="b">
        <f t="shared" si="10"/>
        <v>1</v>
      </c>
      <c r="AY50" s="7"/>
      <c r="AZ50" s="7"/>
    </row>
    <row r="51" spans="1:52" s="27" customFormat="1" ht="35.25" customHeight="1" thickBot="1">
      <c r="A51" s="896" t="s">
        <v>169</v>
      </c>
      <c r="B51" s="1488" t="s">
        <v>621</v>
      </c>
      <c r="C51" s="846"/>
      <c r="D51" s="16" t="s">
        <v>622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8"/>
      <c r="AS51" s="844" t="b">
        <f t="shared" si="10"/>
        <v>1</v>
      </c>
      <c r="AT51" s="844" t="b">
        <f t="shared" si="10"/>
        <v>1</v>
      </c>
      <c r="AU51" s="844" t="b">
        <f t="shared" si="10"/>
        <v>1</v>
      </c>
      <c r="AV51" s="844" t="b">
        <f t="shared" si="10"/>
        <v>1</v>
      </c>
      <c r="AW51" s="844" t="b">
        <f t="shared" si="10"/>
        <v>1</v>
      </c>
      <c r="AX51" s="844" t="b">
        <f t="shared" si="10"/>
        <v>1</v>
      </c>
      <c r="AY51" s="7"/>
      <c r="AZ51" s="7"/>
    </row>
    <row r="52" spans="1:52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957" t="s">
        <v>32</v>
      </c>
      <c r="AB52" s="1953"/>
      <c r="AC52" s="1953"/>
      <c r="AD52" s="1953" t="s">
        <v>33</v>
      </c>
      <c r="AE52" s="1953"/>
      <c r="AF52" s="1953"/>
      <c r="AG52" s="1953" t="s">
        <v>34</v>
      </c>
      <c r="AH52" s="1953"/>
      <c r="AI52" s="1953"/>
      <c r="AJ52" s="1953" t="s">
        <v>35</v>
      </c>
      <c r="AK52" s="1953"/>
      <c r="AL52" s="1954"/>
      <c r="AP52" s="1428"/>
      <c r="AS52" s="844" t="b">
        <f t="shared" si="10"/>
        <v>1</v>
      </c>
      <c r="AT52" s="844" t="b">
        <f t="shared" si="10"/>
        <v>1</v>
      </c>
      <c r="AU52" s="844" t="b">
        <f t="shared" si="10"/>
        <v>1</v>
      </c>
      <c r="AV52" s="844" t="b">
        <f t="shared" si="10"/>
        <v>1</v>
      </c>
      <c r="AW52" s="844" t="b">
        <f t="shared" si="10"/>
        <v>1</v>
      </c>
      <c r="AX52" s="844" t="b">
        <f t="shared" si="10"/>
        <v>1</v>
      </c>
      <c r="AY52" s="7"/>
      <c r="AZ52" s="7"/>
    </row>
    <row r="53" spans="1:52" s="27" customFormat="1" ht="18.75" customHeight="1">
      <c r="A53" s="896"/>
      <c r="B53" s="849" t="s">
        <v>615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8"/>
      <c r="AS53" s="844" t="b">
        <f t="shared" si="10"/>
        <v>1</v>
      </c>
      <c r="AT53" s="844" t="b">
        <f t="shared" si="10"/>
        <v>1</v>
      </c>
      <c r="AU53" s="844" t="b">
        <f t="shared" si="10"/>
        <v>1</v>
      </c>
      <c r="AV53" s="844" t="b">
        <f t="shared" si="10"/>
        <v>1</v>
      </c>
      <c r="AW53" s="844" t="b">
        <f t="shared" si="10"/>
        <v>1</v>
      </c>
      <c r="AX53" s="844" t="b">
        <f t="shared" si="10"/>
        <v>1</v>
      </c>
      <c r="AY53" s="7"/>
      <c r="AZ53" s="7"/>
    </row>
    <row r="54" spans="1:52" s="27" customFormat="1" ht="18.75" customHeight="1">
      <c r="A54" s="896"/>
      <c r="B54" s="1386" t="s">
        <v>616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8"/>
      <c r="AS54" s="844" t="b">
        <f t="shared" si="10"/>
        <v>0</v>
      </c>
      <c r="AT54" s="844" t="b">
        <f t="shared" si="10"/>
        <v>1</v>
      </c>
      <c r="AU54" s="844" t="b">
        <f t="shared" si="10"/>
        <v>1</v>
      </c>
      <c r="AV54" s="844" t="b">
        <f t="shared" si="10"/>
        <v>1</v>
      </c>
      <c r="AW54" s="844" t="b">
        <f t="shared" si="10"/>
        <v>1</v>
      </c>
      <c r="AX54" s="844" t="b">
        <f t="shared" si="10"/>
        <v>1</v>
      </c>
      <c r="AY54" s="7"/>
      <c r="AZ54" s="7"/>
    </row>
    <row r="55" spans="1:52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8"/>
      <c r="AS55" s="844" t="b">
        <f t="shared" si="10"/>
        <v>1</v>
      </c>
      <c r="AT55" s="844" t="b">
        <f t="shared" si="10"/>
        <v>1</v>
      </c>
      <c r="AU55" s="844" t="b">
        <f t="shared" si="10"/>
        <v>1</v>
      </c>
      <c r="AV55" s="844" t="b">
        <f t="shared" si="10"/>
        <v>1</v>
      </c>
      <c r="AW55" s="844" t="b">
        <f t="shared" si="10"/>
        <v>1</v>
      </c>
      <c r="AX55" s="844" t="b">
        <f t="shared" si="10"/>
        <v>1</v>
      </c>
      <c r="AY55" s="7"/>
      <c r="AZ55" s="7"/>
    </row>
    <row r="56" spans="1:52" s="27" customFormat="1" ht="19.5" customHeight="1">
      <c r="A56" s="896"/>
      <c r="B56" s="849" t="s">
        <v>615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8"/>
      <c r="AS56" s="844" t="b">
        <f t="shared" si="10"/>
        <v>1</v>
      </c>
      <c r="AT56" s="844" t="b">
        <f t="shared" si="10"/>
        <v>1</v>
      </c>
      <c r="AU56" s="844" t="b">
        <f t="shared" si="10"/>
        <v>1</v>
      </c>
      <c r="AV56" s="844" t="b">
        <f t="shared" si="10"/>
        <v>1</v>
      </c>
      <c r="AW56" s="844" t="b">
        <f t="shared" si="10"/>
        <v>1</v>
      </c>
      <c r="AX56" s="844" t="b">
        <f t="shared" si="10"/>
        <v>1</v>
      </c>
      <c r="AY56" s="7"/>
      <c r="AZ56" s="7"/>
    </row>
    <row r="57" spans="1:52" s="27" customFormat="1" ht="19.5" customHeight="1">
      <c r="A57" s="896"/>
      <c r="B57" s="1386" t="s">
        <v>616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8"/>
      <c r="AS57" s="844" t="b">
        <f t="shared" si="10"/>
        <v>1</v>
      </c>
      <c r="AT57" s="844" t="b">
        <f t="shared" si="10"/>
        <v>0</v>
      </c>
      <c r="AU57" s="844" t="b">
        <f t="shared" si="10"/>
        <v>1</v>
      </c>
      <c r="AV57" s="844" t="b">
        <f t="shared" si="10"/>
        <v>1</v>
      </c>
      <c r="AW57" s="844" t="b">
        <f t="shared" si="10"/>
        <v>1</v>
      </c>
      <c r="AX57" s="844" t="b">
        <f t="shared" si="10"/>
        <v>1</v>
      </c>
      <c r="AY57" s="7"/>
      <c r="AZ57" s="7"/>
    </row>
    <row r="58" spans="1:52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1" ref="AA58:AL58">COUNTIF($E55:$E67,AA$9)</f>
        <v>0</v>
      </c>
      <c r="AB58" s="20">
        <f t="shared" si="11"/>
        <v>0</v>
      </c>
      <c r="AC58" s="20">
        <f t="shared" si="11"/>
        <v>0</v>
      </c>
      <c r="AD58" s="20">
        <f t="shared" si="11"/>
        <v>0</v>
      </c>
      <c r="AE58" s="20">
        <f t="shared" si="11"/>
        <v>0</v>
      </c>
      <c r="AF58" s="20">
        <f t="shared" si="11"/>
        <v>0</v>
      </c>
      <c r="AG58" s="20">
        <f t="shared" si="11"/>
        <v>0</v>
      </c>
      <c r="AH58" s="20">
        <f t="shared" si="11"/>
        <v>0</v>
      </c>
      <c r="AI58" s="20">
        <f t="shared" si="11"/>
        <v>0</v>
      </c>
      <c r="AJ58" s="20">
        <f t="shared" si="11"/>
        <v>0</v>
      </c>
      <c r="AK58" s="20">
        <f t="shared" si="11"/>
        <v>0</v>
      </c>
      <c r="AL58" s="20">
        <f t="shared" si="11"/>
        <v>0</v>
      </c>
      <c r="AP58" s="1428"/>
      <c r="AS58" s="844" t="b">
        <f t="shared" si="10"/>
        <v>1</v>
      </c>
      <c r="AT58" s="844" t="b">
        <f t="shared" si="10"/>
        <v>0</v>
      </c>
      <c r="AU58" s="844" t="b">
        <f t="shared" si="10"/>
        <v>1</v>
      </c>
      <c r="AV58" s="844" t="b">
        <f t="shared" si="10"/>
        <v>1</v>
      </c>
      <c r="AW58" s="844" t="b">
        <f t="shared" si="10"/>
        <v>1</v>
      </c>
      <c r="AX58" s="844" t="b">
        <f t="shared" si="10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12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3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8"/>
      <c r="AS59" s="844" t="b">
        <f t="shared" si="10"/>
        <v>1</v>
      </c>
      <c r="AT59" s="844" t="b">
        <f t="shared" si="10"/>
        <v>1</v>
      </c>
      <c r="AU59" s="844" t="b">
        <f t="shared" si="10"/>
        <v>0</v>
      </c>
      <c r="AV59" s="844" t="b">
        <f t="shared" si="10"/>
        <v>1</v>
      </c>
      <c r="AW59" s="844" t="b">
        <f t="shared" si="10"/>
        <v>1</v>
      </c>
      <c r="AX59" s="844" t="b">
        <f t="shared" si="10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12"/>
        <v>30</v>
      </c>
      <c r="I60" s="36">
        <f>SUM(J60:L60)</f>
        <v>15</v>
      </c>
      <c r="J60" s="24"/>
      <c r="K60" s="25"/>
      <c r="L60" s="25">
        <v>15</v>
      </c>
      <c r="M60" s="118">
        <f t="shared" si="13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8"/>
      <c r="AS60" s="844" t="b">
        <f t="shared" si="10"/>
        <v>1</v>
      </c>
      <c r="AT60" s="844" t="b">
        <f t="shared" si="10"/>
        <v>1</v>
      </c>
      <c r="AU60" s="844" t="b">
        <f t="shared" si="10"/>
        <v>0</v>
      </c>
      <c r="AV60" s="844" t="b">
        <f t="shared" si="10"/>
        <v>1</v>
      </c>
      <c r="AW60" s="844" t="b">
        <f t="shared" si="10"/>
        <v>1</v>
      </c>
      <c r="AX60" s="844" t="b">
        <f t="shared" si="10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12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3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8"/>
      <c r="AS61" s="844" t="b">
        <f t="shared" si="10"/>
        <v>1</v>
      </c>
      <c r="AT61" s="844" t="b">
        <f t="shared" si="10"/>
        <v>1</v>
      </c>
      <c r="AU61" s="844" t="b">
        <f t="shared" si="10"/>
        <v>0</v>
      </c>
      <c r="AV61" s="844" t="b">
        <f t="shared" si="10"/>
        <v>1</v>
      </c>
      <c r="AW61" s="844" t="b">
        <f t="shared" si="10"/>
        <v>1</v>
      </c>
      <c r="AX61" s="844" t="b">
        <f t="shared" si="10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607</v>
      </c>
      <c r="C62" s="850" t="s">
        <v>47</v>
      </c>
      <c r="D62" s="23"/>
      <c r="E62" s="23"/>
      <c r="F62" s="506"/>
      <c r="G62" s="1073">
        <v>4</v>
      </c>
      <c r="H62" s="166">
        <f t="shared" si="12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3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8"/>
      <c r="AS62" s="844" t="b">
        <f t="shared" si="10"/>
        <v>1</v>
      </c>
      <c r="AT62" s="844" t="b">
        <f t="shared" si="10"/>
        <v>1</v>
      </c>
      <c r="AU62" s="844" t="b">
        <f t="shared" si="10"/>
        <v>0</v>
      </c>
      <c r="AV62" s="844" t="b">
        <f t="shared" si="10"/>
        <v>1</v>
      </c>
      <c r="AW62" s="844" t="b">
        <f t="shared" si="10"/>
        <v>1</v>
      </c>
      <c r="AX62" s="844" t="b">
        <f t="shared" si="10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12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3"/>
        <v>90</v>
      </c>
      <c r="N63" s="87"/>
      <c r="O63" s="429"/>
      <c r="P63" s="445">
        <v>3</v>
      </c>
      <c r="Q63" s="80"/>
      <c r="R63" s="80"/>
      <c r="S63" s="80"/>
      <c r="T63" s="429"/>
      <c r="AP63" s="1428"/>
      <c r="AS63" s="844" t="b">
        <f t="shared" si="10"/>
        <v>1</v>
      </c>
      <c r="AT63" s="844" t="b">
        <f t="shared" si="10"/>
        <v>1</v>
      </c>
      <c r="AU63" s="844" t="b">
        <f t="shared" si="10"/>
        <v>0</v>
      </c>
      <c r="AV63" s="844" t="b">
        <f t="shared" si="10"/>
        <v>1</v>
      </c>
      <c r="AW63" s="844" t="b">
        <f t="shared" si="10"/>
        <v>1</v>
      </c>
      <c r="AX63" s="844" t="b">
        <f t="shared" si="10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12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3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4" ref="AA64:AL64">COUNTIF($C68:$C72,AA$9)</f>
        <v>0</v>
      </c>
      <c r="AB64" s="20">
        <f t="shared" si="14"/>
        <v>0</v>
      </c>
      <c r="AC64" s="20">
        <f t="shared" si="14"/>
        <v>0</v>
      </c>
      <c r="AD64" s="20">
        <f t="shared" si="14"/>
        <v>0</v>
      </c>
      <c r="AE64" s="20">
        <f t="shared" si="14"/>
        <v>0</v>
      </c>
      <c r="AF64" s="20">
        <f t="shared" si="14"/>
        <v>0</v>
      </c>
      <c r="AG64" s="20">
        <f t="shared" si="14"/>
        <v>0</v>
      </c>
      <c r="AH64" s="20">
        <f t="shared" si="14"/>
        <v>0</v>
      </c>
      <c r="AI64" s="20">
        <f t="shared" si="14"/>
        <v>0</v>
      </c>
      <c r="AJ64" s="20">
        <f t="shared" si="14"/>
        <v>2</v>
      </c>
      <c r="AK64" s="20">
        <f t="shared" si="14"/>
        <v>0</v>
      </c>
      <c r="AL64" s="20">
        <f t="shared" si="14"/>
        <v>0</v>
      </c>
      <c r="AP64" s="1428"/>
      <c r="AS64" s="844" t="b">
        <f t="shared" si="10"/>
        <v>1</v>
      </c>
      <c r="AT64" s="844" t="b">
        <f t="shared" si="10"/>
        <v>1</v>
      </c>
      <c r="AU64" s="844" t="b">
        <f t="shared" si="10"/>
        <v>1</v>
      </c>
      <c r="AV64" s="844" t="b">
        <f t="shared" si="10"/>
        <v>0</v>
      </c>
      <c r="AW64" s="844" t="b">
        <f t="shared" si="10"/>
        <v>1</v>
      </c>
      <c r="AX64" s="844" t="b">
        <f t="shared" si="10"/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12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3"/>
        <v>93</v>
      </c>
      <c r="N65" s="87"/>
      <c r="O65" s="429"/>
      <c r="P65" s="445"/>
      <c r="Q65" s="80">
        <v>4</v>
      </c>
      <c r="R65" s="80"/>
      <c r="S65" s="80"/>
      <c r="T65" s="429"/>
      <c r="AP65" s="1428"/>
      <c r="AS65" s="844" t="b">
        <f t="shared" si="10"/>
        <v>1</v>
      </c>
      <c r="AT65" s="844" t="b">
        <f t="shared" si="10"/>
        <v>1</v>
      </c>
      <c r="AU65" s="844" t="b">
        <f t="shared" si="10"/>
        <v>1</v>
      </c>
      <c r="AV65" s="844" t="b">
        <f t="shared" si="10"/>
        <v>0</v>
      </c>
      <c r="AW65" s="844" t="b">
        <f t="shared" si="10"/>
        <v>1</v>
      </c>
      <c r="AX65" s="844" t="b">
        <f t="shared" si="10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12"/>
        <v>30</v>
      </c>
      <c r="I66" s="894">
        <f>SUM(J66:L66)</f>
        <v>18</v>
      </c>
      <c r="J66" s="286"/>
      <c r="K66" s="287"/>
      <c r="L66" s="287">
        <v>18</v>
      </c>
      <c r="M66" s="288">
        <f t="shared" si="13"/>
        <v>12</v>
      </c>
      <c r="N66" s="87"/>
      <c r="O66" s="429"/>
      <c r="P66" s="445"/>
      <c r="Q66" s="80">
        <v>1</v>
      </c>
      <c r="R66" s="80"/>
      <c r="S66" s="80"/>
      <c r="T66" s="429"/>
      <c r="AP66" s="1428"/>
      <c r="AS66" s="844" t="b">
        <f t="shared" si="10"/>
        <v>1</v>
      </c>
      <c r="AT66" s="844" t="b">
        <f t="shared" si="10"/>
        <v>1</v>
      </c>
      <c r="AU66" s="844" t="b">
        <f t="shared" si="10"/>
        <v>1</v>
      </c>
      <c r="AV66" s="844" t="b">
        <f t="shared" si="10"/>
        <v>0</v>
      </c>
      <c r="AW66" s="844" t="b">
        <f t="shared" si="10"/>
        <v>1</v>
      </c>
      <c r="AX66" s="844" t="b">
        <f t="shared" si="10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594</v>
      </c>
      <c r="C67" s="850" t="s">
        <v>49</v>
      </c>
      <c r="D67" s="23"/>
      <c r="E67" s="23"/>
      <c r="F67" s="506"/>
      <c r="G67" s="1071">
        <v>5</v>
      </c>
      <c r="H67" s="167">
        <f t="shared" si="12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3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8"/>
      <c r="AS67" s="844" t="b">
        <f t="shared" si="10"/>
        <v>1</v>
      </c>
      <c r="AT67" s="844" t="b">
        <f t="shared" si="10"/>
        <v>1</v>
      </c>
      <c r="AU67" s="844" t="b">
        <f t="shared" si="10"/>
        <v>1</v>
      </c>
      <c r="AV67" s="844" t="b">
        <f t="shared" si="10"/>
        <v>1</v>
      </c>
      <c r="AW67" s="844" t="b">
        <f t="shared" si="10"/>
        <v>0</v>
      </c>
      <c r="AX67" s="844" t="b">
        <f t="shared" si="10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597</v>
      </c>
      <c r="C68" s="850" t="s">
        <v>49</v>
      </c>
      <c r="D68" s="23"/>
      <c r="E68" s="23"/>
      <c r="F68" s="144"/>
      <c r="G68" s="1073">
        <v>6</v>
      </c>
      <c r="H68" s="870">
        <f t="shared" si="12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3"/>
        <v>120</v>
      </c>
      <c r="N68" s="210"/>
      <c r="O68" s="253"/>
      <c r="P68" s="840"/>
      <c r="Q68" s="40"/>
      <c r="R68" s="40">
        <v>4</v>
      </c>
      <c r="S68" s="40"/>
      <c r="T68" s="71"/>
      <c r="AP68" s="1428"/>
      <c r="AS68" s="844" t="b">
        <f t="shared" si="10"/>
        <v>1</v>
      </c>
      <c r="AT68" s="844" t="b">
        <f t="shared" si="10"/>
        <v>1</v>
      </c>
      <c r="AU68" s="844" t="b">
        <f t="shared" si="10"/>
        <v>1</v>
      </c>
      <c r="AV68" s="844" t="b">
        <f t="shared" si="10"/>
        <v>1</v>
      </c>
      <c r="AW68" s="844" t="b">
        <f t="shared" si="10"/>
        <v>0</v>
      </c>
      <c r="AX68" s="844" t="b">
        <f t="shared" si="10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598</v>
      </c>
      <c r="C69" s="850"/>
      <c r="D69" s="23"/>
      <c r="E69" s="23" t="s">
        <v>49</v>
      </c>
      <c r="F69" s="144"/>
      <c r="G69" s="1071">
        <v>1</v>
      </c>
      <c r="H69" s="166">
        <f t="shared" si="12"/>
        <v>30</v>
      </c>
      <c r="I69" s="270">
        <f>SUM(J69:L69)</f>
        <v>15</v>
      </c>
      <c r="J69" s="32"/>
      <c r="K69" s="33"/>
      <c r="L69" s="33">
        <v>15</v>
      </c>
      <c r="M69" s="118">
        <f t="shared" si="13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956"/>
      <c r="AB69" s="1910"/>
      <c r="AC69" s="1910"/>
      <c r="AD69" s="1910"/>
      <c r="AE69" s="1910"/>
      <c r="AF69" s="1910"/>
      <c r="AG69" s="1910"/>
      <c r="AH69" s="1910"/>
      <c r="AI69" s="1910"/>
      <c r="AJ69" s="1910"/>
      <c r="AK69" s="1910"/>
      <c r="AL69" s="1955"/>
      <c r="AP69" s="1428"/>
      <c r="AS69" s="844" t="b">
        <f t="shared" si="10"/>
        <v>1</v>
      </c>
      <c r="AT69" s="844" t="b">
        <f t="shared" si="10"/>
        <v>1</v>
      </c>
      <c r="AU69" s="844" t="b">
        <f t="shared" si="10"/>
        <v>1</v>
      </c>
      <c r="AV69" s="844" t="b">
        <f t="shared" si="10"/>
        <v>1</v>
      </c>
      <c r="AW69" s="844" t="b">
        <f t="shared" si="10"/>
        <v>0</v>
      </c>
      <c r="AX69" s="844" t="b">
        <f t="shared" si="10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12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3"/>
        <v>120</v>
      </c>
      <c r="N70" s="69"/>
      <c r="O70" s="70"/>
      <c r="P70" s="171"/>
      <c r="Q70" s="21"/>
      <c r="R70" s="225">
        <v>4</v>
      </c>
      <c r="S70" s="292"/>
      <c r="T70" s="1047"/>
      <c r="AP70" s="1428"/>
      <c r="AS70" s="844" t="b">
        <f t="shared" si="10"/>
        <v>1</v>
      </c>
      <c r="AT70" s="844" t="b">
        <f t="shared" si="10"/>
        <v>1</v>
      </c>
      <c r="AU70" s="844" t="b">
        <f t="shared" si="10"/>
        <v>1</v>
      </c>
      <c r="AV70" s="844" t="b">
        <f t="shared" si="10"/>
        <v>1</v>
      </c>
      <c r="AW70" s="844" t="b">
        <f t="shared" si="10"/>
        <v>0</v>
      </c>
      <c r="AX70" s="844" t="b">
        <f t="shared" si="10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12"/>
        <v>45</v>
      </c>
      <c r="I71" s="894">
        <f>SUM(J71:L71)</f>
        <v>26</v>
      </c>
      <c r="J71" s="626"/>
      <c r="K71" s="627"/>
      <c r="L71" s="627">
        <v>26</v>
      </c>
      <c r="M71" s="288">
        <f t="shared" si="13"/>
        <v>19</v>
      </c>
      <c r="N71" s="947"/>
      <c r="O71" s="1321"/>
      <c r="P71" s="1539"/>
      <c r="Q71" s="937"/>
      <c r="R71" s="937"/>
      <c r="S71" s="937">
        <v>2</v>
      </c>
      <c r="T71" s="1048"/>
      <c r="AP71" s="1428"/>
      <c r="AS71" s="844" t="b">
        <f t="shared" si="10"/>
        <v>1</v>
      </c>
      <c r="AT71" s="844" t="b">
        <f t="shared" si="10"/>
        <v>1</v>
      </c>
      <c r="AU71" s="844" t="b">
        <f t="shared" si="10"/>
        <v>1</v>
      </c>
      <c r="AV71" s="844" t="b">
        <f t="shared" si="10"/>
        <v>1</v>
      </c>
      <c r="AW71" s="844" t="b">
        <f t="shared" si="10"/>
        <v>1</v>
      </c>
      <c r="AX71" s="844" t="b">
        <f t="shared" si="10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12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3"/>
        <v>132</v>
      </c>
      <c r="N72" s="1022"/>
      <c r="O72" s="293"/>
      <c r="P72" s="1540"/>
      <c r="Q72" s="124"/>
      <c r="R72" s="124"/>
      <c r="S72" s="124">
        <v>6</v>
      </c>
      <c r="T72" s="293"/>
      <c r="AP72" s="1428"/>
      <c r="AS72" s="844" t="b">
        <f t="shared" si="10"/>
        <v>1</v>
      </c>
      <c r="AT72" s="844" t="b">
        <f t="shared" si="10"/>
        <v>1</v>
      </c>
      <c r="AU72" s="844" t="b">
        <f t="shared" si="10"/>
        <v>1</v>
      </c>
      <c r="AV72" s="844" t="b">
        <f t="shared" si="10"/>
        <v>1</v>
      </c>
      <c r="AW72" s="844" t="b">
        <f t="shared" si="10"/>
        <v>1</v>
      </c>
      <c r="AX72" s="844" t="b">
        <f t="shared" si="10"/>
        <v>0</v>
      </c>
      <c r="AY72" s="7"/>
      <c r="AZ72" s="7"/>
    </row>
    <row r="73" spans="1:52" s="27" customFormat="1" ht="18.75" customHeight="1" thickBot="1">
      <c r="A73" s="1911" t="s">
        <v>630</v>
      </c>
      <c r="B73" s="1912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8"/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911" t="s">
        <v>631</v>
      </c>
      <c r="B74" s="1920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15" ref="H74:M74">H52+H55+H48+H63+H51+H67+H61+H68+H62+H64+H72+H58+H65+H66+H69+H70+H71+H60+H59</f>
        <v>1815</v>
      </c>
      <c r="I74" s="1586">
        <f t="shared" si="15"/>
        <v>719</v>
      </c>
      <c r="J74" s="1586">
        <f t="shared" si="15"/>
        <v>323</v>
      </c>
      <c r="K74" s="1586">
        <f t="shared" si="15"/>
        <v>161</v>
      </c>
      <c r="L74" s="1586">
        <f t="shared" si="15"/>
        <v>235</v>
      </c>
      <c r="M74" s="1586">
        <f t="shared" si="15"/>
        <v>1096</v>
      </c>
      <c r="N74" s="1587">
        <f aca="true" t="shared" si="16" ref="N74:T74">SUM(N48:N72)</f>
        <v>2</v>
      </c>
      <c r="O74" s="1587">
        <f t="shared" si="16"/>
        <v>6</v>
      </c>
      <c r="P74" s="1587">
        <f t="shared" si="16"/>
        <v>16</v>
      </c>
      <c r="Q74" s="1587">
        <f t="shared" si="16"/>
        <v>9</v>
      </c>
      <c r="R74" s="1587">
        <f t="shared" si="16"/>
        <v>13</v>
      </c>
      <c r="S74" s="1587">
        <f t="shared" si="16"/>
        <v>8</v>
      </c>
      <c r="T74" s="1587">
        <f t="shared" si="16"/>
        <v>0</v>
      </c>
      <c r="U74" s="20">
        <f>G74*30</f>
        <v>2115</v>
      </c>
      <c r="AP74" s="1428"/>
      <c r="AS74" s="1646">
        <f aca="true" t="shared" si="17" ref="AS74:AX74">SUMIF(AS48:AS72,FALSE,$G48:$G72)</f>
        <v>2.5</v>
      </c>
      <c r="AT74" s="1646">
        <f t="shared" si="17"/>
        <v>8.5</v>
      </c>
      <c r="AU74" s="1646">
        <f t="shared" si="17"/>
        <v>21</v>
      </c>
      <c r="AV74" s="1646">
        <f t="shared" si="17"/>
        <v>12</v>
      </c>
      <c r="AW74" s="1646">
        <f t="shared" si="17"/>
        <v>18</v>
      </c>
      <c r="AX74" s="1646">
        <f t="shared" si="17"/>
        <v>8.5</v>
      </c>
      <c r="AY74" s="1422">
        <f>SUM(AS74:AX74)</f>
        <v>70.5</v>
      </c>
      <c r="AZ74" s="1422"/>
      <c r="BA74" s="1376"/>
    </row>
    <row r="75" spans="1:50" s="27" customFormat="1" ht="19.5" customHeight="1" thickBot="1">
      <c r="A75" s="1929" t="s">
        <v>512</v>
      </c>
      <c r="B75" s="1930"/>
      <c r="C75" s="1930"/>
      <c r="D75" s="1930"/>
      <c r="E75" s="1930"/>
      <c r="F75" s="1930"/>
      <c r="G75" s="1930"/>
      <c r="H75" s="1931"/>
      <c r="I75" s="1931"/>
      <c r="J75" s="1931"/>
      <c r="K75" s="1931"/>
      <c r="L75" s="1931"/>
      <c r="M75" s="1931"/>
      <c r="N75" s="1930"/>
      <c r="O75" s="1930"/>
      <c r="P75" s="1930"/>
      <c r="Q75" s="1930"/>
      <c r="R75" s="1930"/>
      <c r="S75" s="1930"/>
      <c r="T75" s="1932"/>
      <c r="AP75" s="1428"/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494" t="s">
        <v>623</v>
      </c>
      <c r="C76" s="1505"/>
      <c r="D76" s="82" t="s">
        <v>622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8"/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495" t="s">
        <v>624</v>
      </c>
      <c r="C77" s="210"/>
      <c r="D77" s="40" t="s">
        <v>622</v>
      </c>
      <c r="E77" s="40"/>
      <c r="F77" s="1507"/>
      <c r="G77" s="164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8"/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601</v>
      </c>
      <c r="C78" s="167"/>
      <c r="D78" s="1648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8"/>
      <c r="AS78" s="1647"/>
      <c r="AT78" s="1647"/>
      <c r="AU78" s="1647"/>
      <c r="AV78" s="1647">
        <v>4.5</v>
      </c>
      <c r="AW78" s="1647"/>
      <c r="AX78" s="1647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1649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8"/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911" t="s">
        <v>630</v>
      </c>
      <c r="B80" s="1912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8"/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911" t="s">
        <v>631</v>
      </c>
      <c r="B81" s="192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8"/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911" t="s">
        <v>560</v>
      </c>
      <c r="B82" s="1912"/>
      <c r="C82" s="1912"/>
      <c r="D82" s="1912"/>
      <c r="E82" s="1912"/>
      <c r="F82" s="1912"/>
      <c r="G82" s="1912"/>
      <c r="H82" s="1912"/>
      <c r="I82" s="1912"/>
      <c r="J82" s="1912"/>
      <c r="K82" s="1912"/>
      <c r="L82" s="1912"/>
      <c r="M82" s="1912"/>
      <c r="N82" s="1912"/>
      <c r="O82" s="1912"/>
      <c r="P82" s="1912"/>
      <c r="Q82" s="1912"/>
      <c r="R82" s="1912"/>
      <c r="S82" s="1912"/>
      <c r="T82" s="1920"/>
      <c r="AP82" s="1428"/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561</v>
      </c>
      <c r="C83" s="860">
        <v>8</v>
      </c>
      <c r="D83" s="95"/>
      <c r="E83" s="95"/>
      <c r="F83" s="1261"/>
      <c r="G83" s="1283">
        <f>6+1.5</f>
        <v>7.5</v>
      </c>
      <c r="H83" s="1973"/>
      <c r="I83" s="1974"/>
      <c r="J83" s="1974"/>
      <c r="K83" s="1974"/>
      <c r="L83" s="1974"/>
      <c r="M83" s="1975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9"/>
      <c r="AS83" s="977"/>
      <c r="AT83" s="977"/>
      <c r="AU83" s="977"/>
      <c r="AV83" s="977"/>
      <c r="AW83" s="977"/>
      <c r="AX83" s="1647">
        <v>7.5</v>
      </c>
      <c r="AY83" s="1652">
        <f>SUM(AS83:AX83)</f>
        <v>7.5</v>
      </c>
    </row>
    <row r="84" spans="1:50" s="27" customFormat="1" ht="19.5" customHeight="1" thickBot="1">
      <c r="A84" s="1971" t="s">
        <v>202</v>
      </c>
      <c r="B84" s="197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976"/>
      <c r="J84" s="1912"/>
      <c r="K84" s="1912"/>
      <c r="L84" s="1912"/>
      <c r="M84" s="1920"/>
      <c r="N84" s="922">
        <f aca="true" t="shared" si="18" ref="N84:T84">SUM(N76:N83)</f>
        <v>0</v>
      </c>
      <c r="O84" s="199">
        <f t="shared" si="18"/>
        <v>0</v>
      </c>
      <c r="P84" s="199">
        <f t="shared" si="18"/>
        <v>0</v>
      </c>
      <c r="Q84" s="199">
        <f t="shared" si="18"/>
        <v>0</v>
      </c>
      <c r="R84" s="199">
        <f t="shared" si="18"/>
        <v>0</v>
      </c>
      <c r="S84" s="199">
        <f t="shared" si="18"/>
        <v>0</v>
      </c>
      <c r="T84" s="1057">
        <f t="shared" si="18"/>
        <v>0</v>
      </c>
      <c r="AP84" s="1428"/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911" t="s">
        <v>632</v>
      </c>
      <c r="B85" s="1912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8"/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911" t="s">
        <v>633</v>
      </c>
      <c r="B86" s="1920"/>
      <c r="C86" s="1111"/>
      <c r="D86" s="1112"/>
      <c r="E86" s="1113"/>
      <c r="F86" s="1219"/>
      <c r="G86" s="1650">
        <f>G46+G74+G78+G84</f>
        <v>130</v>
      </c>
      <c r="H86" s="1274">
        <f aca="true" t="shared" si="19" ref="H86:T86">H46+H74+H84</f>
        <v>2610</v>
      </c>
      <c r="I86" s="1270">
        <f t="shared" si="19"/>
        <v>858</v>
      </c>
      <c r="J86" s="1270">
        <f t="shared" si="19"/>
        <v>421</v>
      </c>
      <c r="K86" s="1270">
        <f t="shared" si="19"/>
        <v>170</v>
      </c>
      <c r="L86" s="1270">
        <f t="shared" si="19"/>
        <v>267</v>
      </c>
      <c r="M86" s="1275">
        <f t="shared" si="19"/>
        <v>1272</v>
      </c>
      <c r="N86" s="1274">
        <f t="shared" si="19"/>
        <v>18</v>
      </c>
      <c r="O86" s="1270">
        <f t="shared" si="19"/>
        <v>12.5</v>
      </c>
      <c r="P86" s="1270">
        <f t="shared" si="19"/>
        <v>16</v>
      </c>
      <c r="Q86" s="1270">
        <f t="shared" si="19"/>
        <v>12</v>
      </c>
      <c r="R86" s="1270">
        <f t="shared" si="19"/>
        <v>16</v>
      </c>
      <c r="S86" s="1270">
        <f t="shared" si="19"/>
        <v>8</v>
      </c>
      <c r="T86" s="1275">
        <f t="shared" si="19"/>
        <v>0</v>
      </c>
      <c r="U86" s="20"/>
      <c r="AP86" s="1427"/>
      <c r="AS86" s="1643"/>
      <c r="AT86" s="1643"/>
      <c r="AU86" s="1643"/>
      <c r="AV86" s="1643"/>
      <c r="AW86" s="1643"/>
      <c r="AX86" s="1643"/>
    </row>
    <row r="87" spans="1:50" s="27" customFormat="1" ht="19.5" customHeight="1" thickBot="1">
      <c r="A87" s="1911" t="s">
        <v>229</v>
      </c>
      <c r="B87" s="1912"/>
      <c r="C87" s="1912"/>
      <c r="D87" s="1912"/>
      <c r="E87" s="1912"/>
      <c r="F87" s="1912"/>
      <c r="G87" s="1912"/>
      <c r="H87" s="1912"/>
      <c r="I87" s="1912"/>
      <c r="J87" s="1912"/>
      <c r="K87" s="1912"/>
      <c r="L87" s="1912"/>
      <c r="M87" s="1912"/>
      <c r="N87" s="1912"/>
      <c r="O87" s="1912"/>
      <c r="P87" s="1912"/>
      <c r="Q87" s="1912"/>
      <c r="R87" s="1912"/>
      <c r="S87" s="1912"/>
      <c r="T87" s="1920"/>
      <c r="AP87" s="1428"/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911" t="s">
        <v>500</v>
      </c>
      <c r="B88" s="1912"/>
      <c r="C88" s="1912"/>
      <c r="D88" s="1912"/>
      <c r="E88" s="1912"/>
      <c r="F88" s="1912"/>
      <c r="G88" s="1912"/>
      <c r="H88" s="1912"/>
      <c r="I88" s="1912"/>
      <c r="J88" s="1912"/>
      <c r="K88" s="1912"/>
      <c r="L88" s="1912"/>
      <c r="M88" s="1912"/>
      <c r="N88" s="1912"/>
      <c r="O88" s="1912"/>
      <c r="P88" s="1912"/>
      <c r="Q88" s="1912"/>
      <c r="R88" s="1912"/>
      <c r="S88" s="1912"/>
      <c r="T88" s="1920"/>
      <c r="AP88" s="1428"/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942" t="s">
        <v>400</v>
      </c>
      <c r="B89" s="1943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/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942" t="s">
        <v>412</v>
      </c>
      <c r="B90" s="1943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/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944" t="s">
        <v>409</v>
      </c>
      <c r="B91" s="1945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/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944" t="s">
        <v>414</v>
      </c>
      <c r="B92" s="1945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9"/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967" t="s">
        <v>399</v>
      </c>
      <c r="B93" s="1968"/>
      <c r="C93" s="1126"/>
      <c r="D93" s="1127"/>
      <c r="E93" s="1127"/>
      <c r="F93" s="1128"/>
      <c r="G93" s="1012">
        <f aca="true" t="shared" si="20" ref="G93:T93">SUM(G89:G92)</f>
        <v>12</v>
      </c>
      <c r="H93" s="981">
        <f t="shared" si="20"/>
        <v>360</v>
      </c>
      <c r="I93" s="900">
        <f t="shared" si="20"/>
        <v>122</v>
      </c>
      <c r="J93" s="900">
        <f t="shared" si="20"/>
        <v>71</v>
      </c>
      <c r="K93" s="900">
        <f t="shared" si="20"/>
        <v>0</v>
      </c>
      <c r="L93" s="900">
        <f t="shared" si="20"/>
        <v>51</v>
      </c>
      <c r="M93" s="900">
        <f t="shared" si="20"/>
        <v>238</v>
      </c>
      <c r="N93" s="911">
        <f t="shared" si="20"/>
        <v>0</v>
      </c>
      <c r="O93" s="1385">
        <f t="shared" si="20"/>
        <v>0</v>
      </c>
      <c r="P93" s="1543">
        <f t="shared" si="20"/>
        <v>2</v>
      </c>
      <c r="Q93" s="901">
        <f t="shared" si="20"/>
        <v>2</v>
      </c>
      <c r="R93" s="901">
        <f t="shared" si="20"/>
        <v>2</v>
      </c>
      <c r="S93" s="901">
        <f t="shared" si="20"/>
        <v>2</v>
      </c>
      <c r="T93" s="1385">
        <f t="shared" si="20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/>
      <c r="AS93" s="1647"/>
      <c r="AT93" s="1647"/>
      <c r="AU93" s="1647">
        <v>3</v>
      </c>
      <c r="AV93" s="1647">
        <v>3</v>
      </c>
      <c r="AW93" s="1647">
        <v>3</v>
      </c>
      <c r="AX93" s="1647">
        <v>3</v>
      </c>
      <c r="AY93" s="1651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5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/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5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/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5</v>
      </c>
      <c r="E96" s="1287"/>
      <c r="F96" s="1290"/>
      <c r="G96" s="999">
        <v>3</v>
      </c>
      <c r="H96" s="951">
        <f aca="true" t="shared" si="21" ref="H96:H101">G96*30</f>
        <v>90</v>
      </c>
      <c r="I96" s="294">
        <f aca="true" t="shared" si="22" ref="I96:I101">J96+K96+L96</f>
        <v>30</v>
      </c>
      <c r="J96" s="268">
        <v>20</v>
      </c>
      <c r="K96" s="326"/>
      <c r="L96" s="326">
        <v>10</v>
      </c>
      <c r="M96" s="839">
        <f aca="true" t="shared" si="23" ref="M96:M10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/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5</v>
      </c>
      <c r="E97" s="1287"/>
      <c r="F97" s="1290"/>
      <c r="G97" s="999">
        <v>3</v>
      </c>
      <c r="H97" s="951">
        <f t="shared" si="21"/>
        <v>90</v>
      </c>
      <c r="I97" s="294">
        <f t="shared" si="22"/>
        <v>30</v>
      </c>
      <c r="J97" s="268">
        <v>20</v>
      </c>
      <c r="K97" s="326"/>
      <c r="L97" s="326">
        <v>10</v>
      </c>
      <c r="M97" s="839">
        <f t="shared" si="23"/>
        <v>60</v>
      </c>
      <c r="N97" s="1291"/>
      <c r="O97" s="1550"/>
      <c r="P97" s="1544">
        <v>2</v>
      </c>
      <c r="Q97" s="1287"/>
      <c r="R97" s="58"/>
      <c r="S97" s="58"/>
      <c r="T97" s="114"/>
      <c r="AP97" s="1427"/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568</v>
      </c>
      <c r="B98" s="1380" t="s">
        <v>588</v>
      </c>
      <c r="C98" s="1402"/>
      <c r="D98" s="1287">
        <v>5</v>
      </c>
      <c r="E98" s="1287"/>
      <c r="F98" s="1290"/>
      <c r="G98" s="999">
        <v>3</v>
      </c>
      <c r="H98" s="951">
        <f t="shared" si="21"/>
        <v>90</v>
      </c>
      <c r="I98" s="294">
        <f t="shared" si="22"/>
        <v>30</v>
      </c>
      <c r="J98" s="268">
        <v>20</v>
      </c>
      <c r="K98" s="326"/>
      <c r="L98" s="326">
        <v>10</v>
      </c>
      <c r="M98" s="839">
        <f t="shared" si="23"/>
        <v>60</v>
      </c>
      <c r="N98" s="1291"/>
      <c r="O98" s="1550"/>
      <c r="P98" s="1544">
        <v>2</v>
      </c>
      <c r="Q98" s="1287"/>
      <c r="R98" s="58"/>
      <c r="S98" s="58"/>
      <c r="T98" s="114"/>
      <c r="AP98" s="1427"/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569</v>
      </c>
      <c r="B99" s="1380" t="s">
        <v>52</v>
      </c>
      <c r="C99" s="1402"/>
      <c r="D99" s="1287">
        <v>5</v>
      </c>
      <c r="E99" s="1287"/>
      <c r="F99" s="1290"/>
      <c r="G99" s="999">
        <v>3</v>
      </c>
      <c r="H99" s="951">
        <f t="shared" si="21"/>
        <v>90</v>
      </c>
      <c r="I99" s="294">
        <f t="shared" si="22"/>
        <v>30</v>
      </c>
      <c r="J99" s="268">
        <v>20</v>
      </c>
      <c r="K99" s="326"/>
      <c r="L99" s="326">
        <v>10</v>
      </c>
      <c r="M99" s="839">
        <f t="shared" si="23"/>
        <v>60</v>
      </c>
      <c r="N99" s="1291"/>
      <c r="O99" s="1550"/>
      <c r="P99" s="1544">
        <v>2</v>
      </c>
      <c r="Q99" s="1287"/>
      <c r="R99" s="58"/>
      <c r="S99" s="58"/>
      <c r="T99" s="114"/>
      <c r="AP99" s="1427"/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570</v>
      </c>
      <c r="B100" s="1408" t="s">
        <v>567</v>
      </c>
      <c r="C100" s="1402"/>
      <c r="D100" s="1287">
        <v>5</v>
      </c>
      <c r="E100" s="1287"/>
      <c r="F100" s="1290"/>
      <c r="G100" s="999">
        <v>3</v>
      </c>
      <c r="H100" s="951">
        <f t="shared" si="21"/>
        <v>90</v>
      </c>
      <c r="I100" s="294">
        <f t="shared" si="22"/>
        <v>30</v>
      </c>
      <c r="J100" s="268">
        <v>20</v>
      </c>
      <c r="K100" s="326"/>
      <c r="L100" s="326">
        <v>10</v>
      </c>
      <c r="M100" s="839">
        <f t="shared" si="23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/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571</v>
      </c>
      <c r="B101" s="855" t="s">
        <v>36</v>
      </c>
      <c r="C101" s="1402"/>
      <c r="D101" s="1287">
        <v>6</v>
      </c>
      <c r="E101" s="1287"/>
      <c r="F101" s="1290"/>
      <c r="G101" s="999">
        <v>3</v>
      </c>
      <c r="H101" s="951">
        <f t="shared" si="21"/>
        <v>90</v>
      </c>
      <c r="I101" s="294">
        <f t="shared" si="22"/>
        <v>36</v>
      </c>
      <c r="J101" s="268">
        <v>18</v>
      </c>
      <c r="K101" s="326"/>
      <c r="L101" s="326">
        <v>18</v>
      </c>
      <c r="M101" s="839">
        <f t="shared" si="23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/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572</v>
      </c>
      <c r="B102" s="1009" t="s">
        <v>57</v>
      </c>
      <c r="C102" s="1402"/>
      <c r="D102" s="1287">
        <v>6</v>
      </c>
      <c r="E102" s="1287"/>
      <c r="F102" s="1290"/>
      <c r="G102" s="999">
        <v>3</v>
      </c>
      <c r="H102" s="951">
        <f aca="true" t="shared" si="24" ref="H102:H111">G102*30</f>
        <v>90</v>
      </c>
      <c r="I102" s="294">
        <f aca="true" t="shared" si="25" ref="I102:I111">J102+K102+L102</f>
        <v>36</v>
      </c>
      <c r="J102" s="268">
        <v>18</v>
      </c>
      <c r="K102" s="326"/>
      <c r="L102" s="326">
        <v>18</v>
      </c>
      <c r="M102" s="839">
        <f aca="true" t="shared" si="26" ref="M102:M111">H102-I102</f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/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573</v>
      </c>
      <c r="B103" s="1380" t="s">
        <v>134</v>
      </c>
      <c r="C103" s="1402"/>
      <c r="D103" s="1287">
        <v>6</v>
      </c>
      <c r="E103" s="1287"/>
      <c r="F103" s="1290"/>
      <c r="G103" s="999">
        <v>3</v>
      </c>
      <c r="H103" s="951">
        <f t="shared" si="24"/>
        <v>90</v>
      </c>
      <c r="I103" s="294">
        <f t="shared" si="25"/>
        <v>36</v>
      </c>
      <c r="J103" s="268">
        <v>18</v>
      </c>
      <c r="K103" s="326"/>
      <c r="L103" s="326">
        <v>18</v>
      </c>
      <c r="M103" s="839">
        <f t="shared" si="26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/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574</v>
      </c>
      <c r="B104" s="1380" t="s">
        <v>123</v>
      </c>
      <c r="C104" s="1402"/>
      <c r="D104" s="1287">
        <v>6</v>
      </c>
      <c r="E104" s="1287"/>
      <c r="F104" s="1290"/>
      <c r="G104" s="999">
        <v>3</v>
      </c>
      <c r="H104" s="951">
        <f t="shared" si="24"/>
        <v>90</v>
      </c>
      <c r="I104" s="294">
        <f t="shared" si="25"/>
        <v>36</v>
      </c>
      <c r="J104" s="268">
        <v>18</v>
      </c>
      <c r="K104" s="326"/>
      <c r="L104" s="326">
        <v>18</v>
      </c>
      <c r="M104" s="839">
        <f t="shared" si="26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/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575</v>
      </c>
      <c r="B105" s="1408" t="s">
        <v>567</v>
      </c>
      <c r="C105" s="1402"/>
      <c r="D105" s="1287">
        <v>6</v>
      </c>
      <c r="E105" s="1287"/>
      <c r="F105" s="1290"/>
      <c r="G105" s="999">
        <v>3</v>
      </c>
      <c r="H105" s="951">
        <f t="shared" si="24"/>
        <v>90</v>
      </c>
      <c r="I105" s="294">
        <f t="shared" si="25"/>
        <v>36</v>
      </c>
      <c r="J105" s="268">
        <v>18</v>
      </c>
      <c r="K105" s="326"/>
      <c r="L105" s="326">
        <v>18</v>
      </c>
      <c r="M105" s="839">
        <f t="shared" si="26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/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576</v>
      </c>
      <c r="B106" s="855" t="s">
        <v>36</v>
      </c>
      <c r="C106" s="1402"/>
      <c r="D106" s="58">
        <v>7</v>
      </c>
      <c r="E106" s="58"/>
      <c r="F106" s="1293"/>
      <c r="G106" s="999">
        <v>3</v>
      </c>
      <c r="H106" s="951">
        <f t="shared" si="24"/>
        <v>90</v>
      </c>
      <c r="I106" s="294">
        <f t="shared" si="25"/>
        <v>30</v>
      </c>
      <c r="J106" s="268">
        <v>15</v>
      </c>
      <c r="K106" s="326"/>
      <c r="L106" s="326">
        <v>15</v>
      </c>
      <c r="M106" s="839">
        <f t="shared" si="26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/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577</v>
      </c>
      <c r="B107" s="1009" t="s">
        <v>329</v>
      </c>
      <c r="C107" s="936"/>
      <c r="D107" s="58">
        <v>7</v>
      </c>
      <c r="E107" s="58"/>
      <c r="F107" s="1293"/>
      <c r="G107" s="999">
        <v>3</v>
      </c>
      <c r="H107" s="951">
        <f t="shared" si="24"/>
        <v>90</v>
      </c>
      <c r="I107" s="294">
        <f t="shared" si="25"/>
        <v>30</v>
      </c>
      <c r="J107" s="268">
        <v>15</v>
      </c>
      <c r="K107" s="326"/>
      <c r="L107" s="326">
        <v>15</v>
      </c>
      <c r="M107" s="839">
        <f t="shared" si="26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/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578</v>
      </c>
      <c r="B108" s="1408" t="s">
        <v>567</v>
      </c>
      <c r="C108" s="936"/>
      <c r="D108" s="58">
        <v>7</v>
      </c>
      <c r="E108" s="58"/>
      <c r="F108" s="1293"/>
      <c r="G108" s="999">
        <v>3</v>
      </c>
      <c r="H108" s="951">
        <f t="shared" si="24"/>
        <v>90</v>
      </c>
      <c r="I108" s="294">
        <f t="shared" si="25"/>
        <v>30</v>
      </c>
      <c r="J108" s="268">
        <v>15</v>
      </c>
      <c r="K108" s="326"/>
      <c r="L108" s="326">
        <v>15</v>
      </c>
      <c r="M108" s="839">
        <f t="shared" si="26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/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579</v>
      </c>
      <c r="B109" s="855" t="s">
        <v>36</v>
      </c>
      <c r="C109" s="936"/>
      <c r="D109" s="58">
        <v>8</v>
      </c>
      <c r="E109" s="579"/>
      <c r="F109" s="1294"/>
      <c r="G109" s="999">
        <v>3</v>
      </c>
      <c r="H109" s="951">
        <f t="shared" si="24"/>
        <v>90</v>
      </c>
      <c r="I109" s="294">
        <f t="shared" si="25"/>
        <v>36</v>
      </c>
      <c r="J109" s="268">
        <v>18</v>
      </c>
      <c r="K109" s="326"/>
      <c r="L109" s="326">
        <v>18</v>
      </c>
      <c r="M109" s="839">
        <f t="shared" si="26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/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580</v>
      </c>
      <c r="B110" s="967" t="s">
        <v>411</v>
      </c>
      <c r="C110" s="979"/>
      <c r="D110" s="58">
        <v>8</v>
      </c>
      <c r="E110" s="579"/>
      <c r="F110" s="1294"/>
      <c r="G110" s="999">
        <v>3</v>
      </c>
      <c r="H110" s="951">
        <f t="shared" si="24"/>
        <v>90</v>
      </c>
      <c r="I110" s="294">
        <f t="shared" si="25"/>
        <v>36</v>
      </c>
      <c r="J110" s="268">
        <v>18</v>
      </c>
      <c r="K110" s="326"/>
      <c r="L110" s="326">
        <v>18</v>
      </c>
      <c r="M110" s="839">
        <f t="shared" si="26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/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592</v>
      </c>
      <c r="B111" s="1410" t="s">
        <v>567</v>
      </c>
      <c r="C111" s="979"/>
      <c r="D111" s="58">
        <v>8</v>
      </c>
      <c r="E111" s="579"/>
      <c r="F111" s="1294"/>
      <c r="G111" s="999">
        <v>3</v>
      </c>
      <c r="H111" s="951">
        <f t="shared" si="24"/>
        <v>90</v>
      </c>
      <c r="I111" s="294">
        <f t="shared" si="25"/>
        <v>36</v>
      </c>
      <c r="J111" s="268">
        <v>18</v>
      </c>
      <c r="K111" s="326"/>
      <c r="L111" s="326">
        <v>18</v>
      </c>
      <c r="M111" s="839">
        <f t="shared" si="26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/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929" t="s">
        <v>502</v>
      </c>
      <c r="B112" s="1930"/>
      <c r="C112" s="1930"/>
      <c r="D112" s="1930"/>
      <c r="E112" s="1930"/>
      <c r="F112" s="1930"/>
      <c r="G112" s="1930"/>
      <c r="H112" s="1930"/>
      <c r="I112" s="1930"/>
      <c r="J112" s="1930"/>
      <c r="K112" s="1930"/>
      <c r="L112" s="1930"/>
      <c r="M112" s="1930"/>
      <c r="N112" s="1930"/>
      <c r="O112" s="1930"/>
      <c r="P112" s="1930"/>
      <c r="Q112" s="1930"/>
      <c r="R112" s="1930"/>
      <c r="S112" s="1930"/>
      <c r="T112" s="1932"/>
      <c r="AP112" s="1427"/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921" t="s">
        <v>625</v>
      </c>
      <c r="B113" s="1922"/>
      <c r="C113" s="941"/>
      <c r="D113" s="59">
        <v>3</v>
      </c>
      <c r="E113" s="59"/>
      <c r="F113" s="864"/>
      <c r="G113" s="992">
        <v>6</v>
      </c>
      <c r="H113" s="867">
        <f aca="true" t="shared" si="27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28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8"/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927" t="s">
        <v>626</v>
      </c>
      <c r="B114" s="1928"/>
      <c r="C114" s="516"/>
      <c r="D114" s="887" t="s">
        <v>46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8"/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927" t="s">
        <v>400</v>
      </c>
      <c r="B115" s="1928"/>
      <c r="C115" s="517"/>
      <c r="D115" s="55" t="s">
        <v>47</v>
      </c>
      <c r="E115" s="512"/>
      <c r="F115" s="1017"/>
      <c r="G115" s="1061">
        <v>6</v>
      </c>
      <c r="H115" s="166">
        <f t="shared" si="27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28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8"/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949" t="s">
        <v>412</v>
      </c>
      <c r="B116" s="1950"/>
      <c r="C116" s="848"/>
      <c r="D116" s="55" t="s">
        <v>48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8"/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923" t="s">
        <v>409</v>
      </c>
      <c r="B117" s="1924"/>
      <c r="C117" s="851"/>
      <c r="D117" s="29" t="s">
        <v>49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/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951" t="s">
        <v>414</v>
      </c>
      <c r="B118" s="1952"/>
      <c r="C118" s="909"/>
      <c r="D118" s="908">
        <v>8</v>
      </c>
      <c r="E118" s="910"/>
      <c r="F118" s="1019"/>
      <c r="G118" s="1063">
        <v>7</v>
      </c>
      <c r="H118" s="925">
        <f t="shared" si="27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28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/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860" t="s">
        <v>379</v>
      </c>
      <c r="B119" s="1861"/>
      <c r="C119" s="104"/>
      <c r="D119" s="76"/>
      <c r="E119" s="76"/>
      <c r="F119" s="927"/>
      <c r="G119" s="1021">
        <f>SUM(G113:G118)</f>
        <v>38</v>
      </c>
      <c r="H119" s="971">
        <f aca="true" t="shared" si="29" ref="H119:T119">SUM(H113:H118)</f>
        <v>1140</v>
      </c>
      <c r="I119" s="929">
        <f t="shared" si="29"/>
        <v>402</v>
      </c>
      <c r="J119" s="929">
        <f t="shared" si="29"/>
        <v>201</v>
      </c>
      <c r="K119" s="929">
        <f t="shared" si="29"/>
        <v>0</v>
      </c>
      <c r="L119" s="929">
        <f t="shared" si="29"/>
        <v>201</v>
      </c>
      <c r="M119" s="928">
        <f t="shared" si="29"/>
        <v>738</v>
      </c>
      <c r="N119" s="971">
        <f>SUM(N113:N118)</f>
        <v>4</v>
      </c>
      <c r="O119" s="928">
        <f t="shared" si="29"/>
        <v>4</v>
      </c>
      <c r="P119" s="1555">
        <f t="shared" si="29"/>
        <v>4</v>
      </c>
      <c r="Q119" s="929">
        <f t="shared" si="29"/>
        <v>4</v>
      </c>
      <c r="R119" s="929">
        <f t="shared" si="29"/>
        <v>4</v>
      </c>
      <c r="S119" s="929">
        <f t="shared" si="29"/>
        <v>6</v>
      </c>
      <c r="T119" s="1036">
        <f t="shared" si="29"/>
        <v>0</v>
      </c>
      <c r="U119" s="20">
        <f>G119*30</f>
        <v>1140</v>
      </c>
      <c r="AP119" s="1427"/>
      <c r="AS119" s="1647">
        <v>6</v>
      </c>
      <c r="AT119" s="1647">
        <v>6.5</v>
      </c>
      <c r="AU119" s="1647">
        <v>6</v>
      </c>
      <c r="AV119" s="1647">
        <v>6.5</v>
      </c>
      <c r="AW119" s="1647">
        <v>6</v>
      </c>
      <c r="AX119" s="1647">
        <v>7</v>
      </c>
      <c r="AY119" s="1651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654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0" ref="I120:I135">J120+K120+L120</f>
        <v>60</v>
      </c>
      <c r="J120" s="57">
        <v>30</v>
      </c>
      <c r="K120" s="59"/>
      <c r="L120" s="59">
        <v>30</v>
      </c>
      <c r="M120" s="114">
        <f aca="true" t="shared" si="31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/>
      <c r="AS120" s="1643"/>
      <c r="AT120" s="1643"/>
      <c r="AU120" s="1643"/>
      <c r="AV120" s="1643"/>
      <c r="AW120" s="1643"/>
      <c r="AX120" s="1643"/>
    </row>
    <row r="121" spans="1:50" s="41" customFormat="1" ht="19.5" customHeight="1">
      <c r="A121" s="141"/>
      <c r="B121" s="1655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0"/>
        <v>60</v>
      </c>
      <c r="J121" s="57">
        <v>30</v>
      </c>
      <c r="K121" s="59"/>
      <c r="L121" s="59">
        <v>30</v>
      </c>
      <c r="M121" s="114">
        <f t="shared" si="31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/>
      <c r="AS121" s="1643"/>
      <c r="AT121" s="1643"/>
      <c r="AU121" s="1643"/>
      <c r="AV121" s="1643"/>
      <c r="AW121" s="1643"/>
      <c r="AX121" s="1643"/>
    </row>
    <row r="122" spans="1:50" s="41" customFormat="1" ht="19.5" customHeight="1">
      <c r="A122" s="141"/>
      <c r="B122" s="1656" t="s">
        <v>603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0"/>
        <v>60</v>
      </c>
      <c r="J122" s="57">
        <v>30</v>
      </c>
      <c r="K122" s="59"/>
      <c r="L122" s="59">
        <v>30</v>
      </c>
      <c r="M122" s="114">
        <f t="shared" si="31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/>
      <c r="AS122" s="1643"/>
      <c r="AT122" s="1643"/>
      <c r="AU122" s="1643"/>
      <c r="AV122" s="1643"/>
      <c r="AW122" s="1643"/>
      <c r="AX122" s="1643"/>
    </row>
    <row r="123" spans="1:50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0"/>
        <v>60</v>
      </c>
      <c r="J123" s="57">
        <v>30</v>
      </c>
      <c r="K123" s="59"/>
      <c r="L123" s="59">
        <v>30</v>
      </c>
      <c r="M123" s="114">
        <f t="shared" si="31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/>
      <c r="AS123" s="1643"/>
      <c r="AT123" s="1643"/>
      <c r="AU123" s="1643"/>
      <c r="AV123" s="1643"/>
      <c r="AW123" s="1643"/>
      <c r="AX123" s="1643"/>
    </row>
    <row r="124" spans="1:50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0"/>
        <v>72</v>
      </c>
      <c r="J124" s="268">
        <v>36</v>
      </c>
      <c r="K124" s="326"/>
      <c r="L124" s="326">
        <v>36</v>
      </c>
      <c r="M124" s="839">
        <f t="shared" si="31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2" ref="AA124:AL124">COUNTIF($E75:$E76,AA$9)</f>
        <v>0</v>
      </c>
      <c r="AB124" s="291">
        <f t="shared" si="32"/>
        <v>0</v>
      </c>
      <c r="AC124" s="291">
        <f t="shared" si="32"/>
        <v>0</v>
      </c>
      <c r="AD124" s="291">
        <f t="shared" si="32"/>
        <v>0</v>
      </c>
      <c r="AE124" s="291">
        <f t="shared" si="32"/>
        <v>0</v>
      </c>
      <c r="AF124" s="291">
        <f t="shared" si="32"/>
        <v>0</v>
      </c>
      <c r="AG124" s="291">
        <f t="shared" si="32"/>
        <v>0</v>
      </c>
      <c r="AH124" s="291">
        <f t="shared" si="32"/>
        <v>0</v>
      </c>
      <c r="AI124" s="291">
        <f t="shared" si="32"/>
        <v>0</v>
      </c>
      <c r="AJ124" s="291">
        <f t="shared" si="32"/>
        <v>0</v>
      </c>
      <c r="AK124" s="291">
        <f t="shared" si="32"/>
        <v>0</v>
      </c>
      <c r="AL124" s="291">
        <f t="shared" si="32"/>
        <v>0</v>
      </c>
      <c r="AP124" s="1427"/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1655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3" ref="H125:H131">G125*30</f>
        <v>195</v>
      </c>
      <c r="I125" s="294">
        <f t="shared" si="30"/>
        <v>72</v>
      </c>
      <c r="J125" s="268">
        <v>36</v>
      </c>
      <c r="K125" s="326"/>
      <c r="L125" s="326">
        <v>36</v>
      </c>
      <c r="M125" s="839">
        <f t="shared" si="31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/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656" t="s">
        <v>604</v>
      </c>
      <c r="C126" s="941"/>
      <c r="D126" s="55" t="s">
        <v>23</v>
      </c>
      <c r="E126" s="512"/>
      <c r="F126" s="1390"/>
      <c r="G126" s="1060">
        <v>6.5</v>
      </c>
      <c r="H126" s="933">
        <f t="shared" si="33"/>
        <v>195</v>
      </c>
      <c r="I126" s="294">
        <f t="shared" si="30"/>
        <v>72</v>
      </c>
      <c r="J126" s="268">
        <v>36</v>
      </c>
      <c r="K126" s="326"/>
      <c r="L126" s="326">
        <v>36</v>
      </c>
      <c r="M126" s="839">
        <f t="shared" si="31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/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33"/>
        <v>195</v>
      </c>
      <c r="I127" s="294">
        <f t="shared" si="30"/>
        <v>72</v>
      </c>
      <c r="J127" s="268">
        <v>36</v>
      </c>
      <c r="K127" s="326"/>
      <c r="L127" s="326">
        <v>36</v>
      </c>
      <c r="M127" s="839">
        <f t="shared" si="31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/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1657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33"/>
        <v>180</v>
      </c>
      <c r="I128" s="107">
        <f t="shared" si="30"/>
        <v>60</v>
      </c>
      <c r="J128" s="57">
        <v>30</v>
      </c>
      <c r="K128" s="59"/>
      <c r="L128" s="59">
        <v>30</v>
      </c>
      <c r="M128" s="114">
        <f t="shared" si="31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/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1657" t="s">
        <v>582</v>
      </c>
      <c r="C129" s="941"/>
      <c r="D129" s="55" t="s">
        <v>47</v>
      </c>
      <c r="E129" s="512"/>
      <c r="F129" s="1390"/>
      <c r="G129" s="1061">
        <v>6</v>
      </c>
      <c r="H129" s="166">
        <f t="shared" si="33"/>
        <v>180</v>
      </c>
      <c r="I129" s="107">
        <f t="shared" si="30"/>
        <v>60</v>
      </c>
      <c r="J129" s="57">
        <v>30</v>
      </c>
      <c r="K129" s="59"/>
      <c r="L129" s="59">
        <v>30</v>
      </c>
      <c r="M129" s="114">
        <f t="shared" si="31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/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1658" t="s">
        <v>602</v>
      </c>
      <c r="C130" s="941"/>
      <c r="D130" s="55" t="s">
        <v>47</v>
      </c>
      <c r="E130" s="512"/>
      <c r="F130" s="1390"/>
      <c r="G130" s="1061">
        <v>6</v>
      </c>
      <c r="H130" s="166">
        <f t="shared" si="33"/>
        <v>180</v>
      </c>
      <c r="I130" s="107">
        <f t="shared" si="30"/>
        <v>60</v>
      </c>
      <c r="J130" s="57">
        <v>30</v>
      </c>
      <c r="K130" s="59"/>
      <c r="L130" s="59">
        <v>30</v>
      </c>
      <c r="M130" s="114">
        <f t="shared" si="31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/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567</v>
      </c>
      <c r="C131" s="941"/>
      <c r="D131" s="55" t="s">
        <v>47</v>
      </c>
      <c r="E131" s="512"/>
      <c r="F131" s="1390"/>
      <c r="G131" s="1061">
        <v>6</v>
      </c>
      <c r="H131" s="166">
        <f t="shared" si="33"/>
        <v>180</v>
      </c>
      <c r="I131" s="107">
        <f t="shared" si="30"/>
        <v>60</v>
      </c>
      <c r="J131" s="57">
        <v>30</v>
      </c>
      <c r="K131" s="59"/>
      <c r="L131" s="59">
        <v>30</v>
      </c>
      <c r="M131" s="114">
        <f t="shared" si="31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/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1657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30"/>
        <v>72</v>
      </c>
      <c r="J132" s="57">
        <v>36</v>
      </c>
      <c r="K132" s="59"/>
      <c r="L132" s="59">
        <v>36</v>
      </c>
      <c r="M132" s="114">
        <f t="shared" si="31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/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1657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30"/>
        <v>72</v>
      </c>
      <c r="J133" s="57">
        <v>36</v>
      </c>
      <c r="K133" s="59"/>
      <c r="L133" s="59">
        <v>36</v>
      </c>
      <c r="M133" s="114">
        <f t="shared" si="31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/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1657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30"/>
        <v>72</v>
      </c>
      <c r="J134" s="57">
        <v>36</v>
      </c>
      <c r="K134" s="59"/>
      <c r="L134" s="59">
        <v>36</v>
      </c>
      <c r="M134" s="114">
        <f t="shared" si="31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/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567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30"/>
        <v>72</v>
      </c>
      <c r="J135" s="57">
        <v>36</v>
      </c>
      <c r="K135" s="59"/>
      <c r="L135" s="59">
        <v>36</v>
      </c>
      <c r="M135" s="114">
        <f t="shared" si="31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/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1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/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34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1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/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34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1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/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567</v>
      </c>
      <c r="C139" s="941"/>
      <c r="D139" s="55" t="s">
        <v>49</v>
      </c>
      <c r="E139" s="55"/>
      <c r="F139" s="1391"/>
      <c r="G139" s="1062">
        <v>6</v>
      </c>
      <c r="H139" s="1027">
        <f t="shared" si="34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1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/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589</v>
      </c>
      <c r="C140" s="941"/>
      <c r="D140" s="56">
        <v>8</v>
      </c>
      <c r="E140" s="337"/>
      <c r="F140" s="1392"/>
      <c r="G140" s="1063">
        <v>7</v>
      </c>
      <c r="H140" s="166">
        <f t="shared" si="34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1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/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605</v>
      </c>
      <c r="C141" s="941"/>
      <c r="D141" s="56">
        <v>8</v>
      </c>
      <c r="E141" s="337"/>
      <c r="F141" s="1392"/>
      <c r="G141" s="1063">
        <v>7</v>
      </c>
      <c r="H141" s="166">
        <f t="shared" si="34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1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/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606</v>
      </c>
      <c r="C142" s="941"/>
      <c r="D142" s="56">
        <v>8</v>
      </c>
      <c r="E142" s="337"/>
      <c r="F142" s="1392"/>
      <c r="G142" s="1063">
        <v>7</v>
      </c>
      <c r="H142" s="166">
        <f t="shared" si="34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1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/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403"/>
      <c r="B143" s="1412" t="s">
        <v>567</v>
      </c>
      <c r="C143" s="1393"/>
      <c r="D143" s="462">
        <v>8</v>
      </c>
      <c r="E143" s="529"/>
      <c r="F143" s="1394"/>
      <c r="G143" s="1063">
        <v>7</v>
      </c>
      <c r="H143" s="925">
        <f t="shared" si="34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1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/>
      <c r="AS143" s="1841" t="s">
        <v>32</v>
      </c>
      <c r="AT143" s="1842"/>
      <c r="AU143" s="1841" t="s">
        <v>33</v>
      </c>
      <c r="AV143" s="1842"/>
      <c r="AW143" s="1841" t="s">
        <v>34</v>
      </c>
      <c r="AX143" s="1842"/>
    </row>
    <row r="144" spans="1:50" s="27" customFormat="1" ht="20.25" customHeight="1" thickBot="1">
      <c r="A144" s="1925" t="s">
        <v>380</v>
      </c>
      <c r="B144" s="1926"/>
      <c r="C144" s="104"/>
      <c r="D144" s="76"/>
      <c r="E144" s="76"/>
      <c r="F144" s="927"/>
      <c r="G144" s="1653">
        <f aca="true" t="shared" si="35" ref="G144:T144">G119+G93</f>
        <v>50</v>
      </c>
      <c r="H144" s="1326">
        <f t="shared" si="35"/>
        <v>1500</v>
      </c>
      <c r="I144" s="1327">
        <f t="shared" si="35"/>
        <v>524</v>
      </c>
      <c r="J144" s="1327">
        <f t="shared" si="35"/>
        <v>272</v>
      </c>
      <c r="K144" s="1327">
        <f t="shared" si="35"/>
        <v>0</v>
      </c>
      <c r="L144" s="1327">
        <f t="shared" si="35"/>
        <v>252</v>
      </c>
      <c r="M144" s="1328">
        <f t="shared" si="35"/>
        <v>976</v>
      </c>
      <c r="N144" s="1329">
        <f t="shared" si="35"/>
        <v>4</v>
      </c>
      <c r="O144" s="1327">
        <f t="shared" si="35"/>
        <v>4</v>
      </c>
      <c r="P144" s="1327">
        <f t="shared" si="35"/>
        <v>6</v>
      </c>
      <c r="Q144" s="1327">
        <f t="shared" si="35"/>
        <v>6</v>
      </c>
      <c r="R144" s="1327">
        <f t="shared" si="35"/>
        <v>6</v>
      </c>
      <c r="S144" s="1327">
        <f t="shared" si="35"/>
        <v>8</v>
      </c>
      <c r="T144" s="1328">
        <f t="shared" si="35"/>
        <v>0</v>
      </c>
      <c r="U144" s="20">
        <f>G144*30</f>
        <v>1500</v>
      </c>
      <c r="AP144" s="1428"/>
      <c r="AS144" s="291">
        <f aca="true" t="shared" si="36" ref="AS144:AX144">AS119+AS93+AS83+AS74+AS46+AS78</f>
        <v>32</v>
      </c>
      <c r="AT144" s="291">
        <f t="shared" si="36"/>
        <v>23.5</v>
      </c>
      <c r="AU144" s="291">
        <f t="shared" si="36"/>
        <v>30</v>
      </c>
      <c r="AV144" s="291">
        <f t="shared" si="36"/>
        <v>30</v>
      </c>
      <c r="AW144" s="291">
        <f t="shared" si="36"/>
        <v>30</v>
      </c>
      <c r="AX144" s="291">
        <f t="shared" si="36"/>
        <v>30</v>
      </c>
    </row>
    <row r="145" spans="1:50" s="978" customFormat="1" ht="19.5" thickBot="1">
      <c r="A145" s="1946" t="s">
        <v>503</v>
      </c>
      <c r="B145" s="1947"/>
      <c r="C145" s="1947"/>
      <c r="D145" s="1947"/>
      <c r="E145" s="1947"/>
      <c r="F145" s="1947"/>
      <c r="G145" s="1947"/>
      <c r="H145" s="1947"/>
      <c r="I145" s="1947"/>
      <c r="J145" s="1947"/>
      <c r="K145" s="1947"/>
      <c r="L145" s="1947"/>
      <c r="M145" s="1947"/>
      <c r="N145" s="1947"/>
      <c r="O145" s="1947"/>
      <c r="P145" s="1947"/>
      <c r="Q145" s="1947"/>
      <c r="R145" s="1947"/>
      <c r="S145" s="1947"/>
      <c r="T145" s="1948"/>
      <c r="AP145" s="1429"/>
      <c r="AS145" s="1839">
        <f>AS144+AT144</f>
        <v>55.5</v>
      </c>
      <c r="AT145" s="1840"/>
      <c r="AU145" s="1839">
        <f>AU144+AV144</f>
        <v>60</v>
      </c>
      <c r="AV145" s="1840"/>
      <c r="AW145" s="1839">
        <f>AW144+AX144</f>
        <v>60</v>
      </c>
      <c r="AX145" s="1840"/>
    </row>
    <row r="146" spans="1:50" s="27" customFormat="1" ht="30" customHeight="1" thickBot="1">
      <c r="A146" s="1854" t="s">
        <v>119</v>
      </c>
      <c r="B146" s="1855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7" ref="I146:T146">I144+I74+I46+I84</f>
        <v>1382</v>
      </c>
      <c r="J146" s="1272">
        <f t="shared" si="37"/>
        <v>693</v>
      </c>
      <c r="K146" s="1272">
        <f t="shared" si="37"/>
        <v>170</v>
      </c>
      <c r="L146" s="1272">
        <f t="shared" si="37"/>
        <v>519</v>
      </c>
      <c r="M146" s="1273">
        <f t="shared" si="37"/>
        <v>2248</v>
      </c>
      <c r="N146" s="1326">
        <f t="shared" si="37"/>
        <v>22</v>
      </c>
      <c r="O146" s="1327">
        <f t="shared" si="37"/>
        <v>16.5</v>
      </c>
      <c r="P146" s="1327">
        <f t="shared" si="37"/>
        <v>22</v>
      </c>
      <c r="Q146" s="1327">
        <f t="shared" si="37"/>
        <v>18</v>
      </c>
      <c r="R146" s="1327">
        <f t="shared" si="37"/>
        <v>22</v>
      </c>
      <c r="S146" s="1327">
        <f t="shared" si="37"/>
        <v>16</v>
      </c>
      <c r="T146" s="1328">
        <f t="shared" si="37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853"/>
      <c r="B147" s="1853"/>
      <c r="C147" s="1853"/>
      <c r="D147" s="1853"/>
      <c r="E147" s="1853"/>
      <c r="F147" s="1853"/>
      <c r="G147" s="1937"/>
      <c r="H147" s="1939" t="s">
        <v>2</v>
      </c>
      <c r="I147" s="1940"/>
      <c r="J147" s="1940"/>
      <c r="K147" s="1940"/>
      <c r="L147" s="1940"/>
      <c r="M147" s="1941"/>
      <c r="N147" s="1969" t="s">
        <v>101</v>
      </c>
      <c r="O147" s="1970"/>
      <c r="P147" s="1978" t="s">
        <v>103</v>
      </c>
      <c r="Q147" s="1979"/>
      <c r="R147" s="1980" t="s">
        <v>104</v>
      </c>
      <c r="S147" s="1980"/>
      <c r="T147" s="1981"/>
      <c r="AP147" s="1430"/>
      <c r="AQ147" s="1424"/>
      <c r="AR147" s="1424"/>
      <c r="AS147" s="1644"/>
      <c r="AT147" s="1644"/>
      <c r="AU147" s="1644"/>
      <c r="AV147" s="1644"/>
      <c r="AW147" s="1644"/>
      <c r="AX147" s="1644"/>
      <c r="AY147" s="1424"/>
      <c r="AZ147" s="1424"/>
    </row>
    <row r="148" spans="1:50" s="27" customFormat="1" ht="19.5" customHeight="1">
      <c r="A148" s="1853"/>
      <c r="B148" s="1853"/>
      <c r="C148" s="1853"/>
      <c r="D148" s="1853"/>
      <c r="E148" s="1853"/>
      <c r="F148" s="1853"/>
      <c r="G148" s="1937"/>
      <c r="H148" s="1982" t="s">
        <v>95</v>
      </c>
      <c r="I148" s="1983"/>
      <c r="J148" s="1983"/>
      <c r="K148" s="1983"/>
      <c r="L148" s="1983"/>
      <c r="M148" s="1984"/>
      <c r="N148" s="923">
        <f aca="true" t="shared" si="38" ref="N148:T148">N146</f>
        <v>22</v>
      </c>
      <c r="O148" s="1058">
        <f t="shared" si="38"/>
        <v>16.5</v>
      </c>
      <c r="P148" s="1561">
        <f t="shared" si="38"/>
        <v>22</v>
      </c>
      <c r="Q148" s="585">
        <f t="shared" si="38"/>
        <v>18</v>
      </c>
      <c r="R148" s="585">
        <f t="shared" si="38"/>
        <v>22</v>
      </c>
      <c r="S148" s="585">
        <f t="shared" si="38"/>
        <v>16</v>
      </c>
      <c r="T148" s="1058">
        <f t="shared" si="38"/>
        <v>0</v>
      </c>
      <c r="Z148" s="579"/>
      <c r="AA148" s="1910" t="s">
        <v>32</v>
      </c>
      <c r="AB148" s="1910"/>
      <c r="AC148" s="1910"/>
      <c r="AD148" s="1910" t="s">
        <v>33</v>
      </c>
      <c r="AE148" s="1910"/>
      <c r="AF148" s="1910"/>
      <c r="AG148" s="1910" t="s">
        <v>34</v>
      </c>
      <c r="AH148" s="1910"/>
      <c r="AI148" s="1910"/>
      <c r="AJ148" s="1910" t="s">
        <v>35</v>
      </c>
      <c r="AK148" s="1910"/>
      <c r="AL148" s="1910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856" t="s">
        <v>96</v>
      </c>
      <c r="I149" s="1857"/>
      <c r="J149" s="1857"/>
      <c r="K149" s="1857"/>
      <c r="L149" s="1857"/>
      <c r="M149" s="1858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883" t="s">
        <v>98</v>
      </c>
      <c r="I150" s="1884"/>
      <c r="J150" s="1884"/>
      <c r="K150" s="1884"/>
      <c r="L150" s="1884"/>
      <c r="M150" s="1885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847" t="s">
        <v>99</v>
      </c>
      <c r="I151" s="1848"/>
      <c r="J151" s="1848"/>
      <c r="K151" s="1848"/>
      <c r="L151" s="1848"/>
      <c r="M151" s="1849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850" t="s">
        <v>363</v>
      </c>
      <c r="I152" s="1851"/>
      <c r="J152" s="1851"/>
      <c r="K152" s="1851"/>
      <c r="L152" s="1851"/>
      <c r="M152" s="1852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936"/>
      <c r="B153" s="1936"/>
      <c r="C153" s="1936"/>
      <c r="D153" s="1936"/>
      <c r="E153" s="1936"/>
      <c r="F153" s="1936"/>
      <c r="G153" s="1936"/>
      <c r="H153" s="47"/>
      <c r="I153" s="47"/>
      <c r="J153" s="47"/>
      <c r="K153" s="47"/>
      <c r="L153" s="47"/>
      <c r="M153" s="47"/>
      <c r="N153" s="1881">
        <f>G11+G15+G18+G21+G24+G27+G30+G35+G41+G44+G50+G54+G57+G58+G113+G114+G77</f>
        <v>60</v>
      </c>
      <c r="O153" s="1882"/>
      <c r="P153" s="1938">
        <f>G31+G89+G90+G59+G60+G61+G62+G63+G64+G65+G66+G115+G116+G78</f>
        <v>60</v>
      </c>
      <c r="Q153" s="1934"/>
      <c r="R153" s="1933">
        <f>G32+G67+G68+G69+G70+G71+G72+G79+G91+G92+G117+G118+G83</f>
        <v>60</v>
      </c>
      <c r="S153" s="1934"/>
      <c r="T153" s="1935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599</v>
      </c>
      <c r="C155" s="1404"/>
      <c r="D155" s="1843"/>
      <c r="E155" s="1843"/>
      <c r="F155" s="1844"/>
      <c r="G155" s="1844"/>
      <c r="H155" s="1404"/>
      <c r="I155" s="1845" t="s">
        <v>600</v>
      </c>
      <c r="J155" s="1859"/>
      <c r="K155" s="1859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43"/>
      <c r="E157" s="1843"/>
      <c r="F157" s="1844"/>
      <c r="G157" s="1844"/>
      <c r="H157" s="1404"/>
      <c r="I157" s="1845" t="s">
        <v>590</v>
      </c>
      <c r="J157" s="1846"/>
      <c r="K157" s="1846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587</v>
      </c>
      <c r="C159" s="1404"/>
      <c r="D159" s="1843"/>
      <c r="E159" s="1843"/>
      <c r="F159" s="1844"/>
      <c r="G159" s="1844"/>
      <c r="H159" s="1404"/>
      <c r="I159" s="1845" t="s">
        <v>591</v>
      </c>
      <c r="J159" s="1846"/>
      <c r="K159" s="1846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.75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.75">
      <c r="C161" s="74"/>
      <c r="D161" s="354"/>
      <c r="E161" s="354"/>
      <c r="F161" s="74"/>
      <c r="G161" s="353"/>
    </row>
    <row r="162" spans="1:42" ht="18.75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.75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.75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977"/>
      <c r="AT164" s="1977"/>
      <c r="AU164" s="1977"/>
      <c r="AV164" s="1977"/>
      <c r="AW164" s="1977"/>
      <c r="AX164" s="1977"/>
      <c r="AY164" s="1977"/>
      <c r="AZ164" s="1977"/>
    </row>
    <row r="165" spans="1:52" ht="18.75">
      <c r="A165" s="74"/>
      <c r="B165" s="290"/>
      <c r="C165" s="1372"/>
      <c r="D165" s="1372"/>
      <c r="E165" s="354"/>
      <c r="G165" s="20"/>
      <c r="H165" s="20"/>
      <c r="K165" s="230"/>
      <c r="M165" s="20"/>
      <c r="S165" s="5"/>
      <c r="T165" s="5"/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.75">
      <c r="A166" s="74"/>
      <c r="B166" s="290"/>
      <c r="C166" s="1372"/>
      <c r="D166" s="1372"/>
      <c r="E166" s="354"/>
      <c r="G166" s="20"/>
      <c r="H166" s="20"/>
      <c r="K166" s="230"/>
      <c r="M166" s="20"/>
      <c r="S166" s="5"/>
      <c r="T166" s="5"/>
      <c r="AN166" s="1130"/>
      <c r="AP166" s="5"/>
      <c r="AS166" s="1425"/>
      <c r="AT166" s="1425"/>
      <c r="AU166" s="1425"/>
      <c r="AV166" s="1425"/>
      <c r="AW166" s="1425"/>
    </row>
    <row r="167" spans="1:49" ht="18.75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.75">
      <c r="A168" s="74"/>
      <c r="B168" s="1396"/>
      <c r="C168" s="1372"/>
      <c r="D168" s="1372"/>
      <c r="E168" s="353"/>
      <c r="G168" s="20"/>
      <c r="H168" s="20"/>
      <c r="K168" s="230"/>
      <c r="M168" s="20"/>
      <c r="S168" s="5"/>
      <c r="T168" s="5"/>
      <c r="AN168" s="1130"/>
      <c r="AP168" s="5"/>
      <c r="AS168" s="1425"/>
      <c r="AT168" s="1425"/>
      <c r="AU168" s="1425"/>
      <c r="AV168" s="1425"/>
      <c r="AW168" s="1425"/>
    </row>
    <row r="169" spans="1:49" ht="18.75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.75">
      <c r="B170" s="290"/>
      <c r="C170" s="1372"/>
      <c r="D170" s="1373"/>
      <c r="E170" s="354"/>
      <c r="F170" s="74"/>
      <c r="G170" s="354"/>
      <c r="AT170" s="1425"/>
      <c r="AU170" s="1425"/>
      <c r="AV170" s="1425"/>
      <c r="AW170" s="1425"/>
    </row>
    <row r="171" spans="2:49" ht="18.75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.75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.75">
      <c r="B173" s="1396"/>
      <c r="C173" s="1372"/>
      <c r="D173" s="1372"/>
    </row>
    <row r="174" spans="2:4" ht="18.75">
      <c r="B174" s="290"/>
      <c r="C174" s="1371"/>
      <c r="D174" s="1372"/>
    </row>
  </sheetData>
  <sheetProtection/>
  <mergeCells count="113">
    <mergeCell ref="AS164:AT164"/>
    <mergeCell ref="AU164:AV164"/>
    <mergeCell ref="AW164:AX164"/>
    <mergeCell ref="AY164:AZ164"/>
    <mergeCell ref="AJ148:AL148"/>
    <mergeCell ref="D159:G159"/>
    <mergeCell ref="I159:K159"/>
    <mergeCell ref="AG148:AI148"/>
    <mergeCell ref="H148:M148"/>
    <mergeCell ref="AA148:AC148"/>
    <mergeCell ref="AS6:AT6"/>
    <mergeCell ref="AU6:AV6"/>
    <mergeCell ref="AW6:AX6"/>
    <mergeCell ref="AY6:AZ6"/>
    <mergeCell ref="P147:Q147"/>
    <mergeCell ref="R147:T147"/>
    <mergeCell ref="A112:T112"/>
    <mergeCell ref="A90:B90"/>
    <mergeCell ref="AG69:AI69"/>
    <mergeCell ref="A45:B45"/>
    <mergeCell ref="A93:B93"/>
    <mergeCell ref="N147:O147"/>
    <mergeCell ref="A115:B115"/>
    <mergeCell ref="A80:B80"/>
    <mergeCell ref="A84:B84"/>
    <mergeCell ref="A82:T82"/>
    <mergeCell ref="H83:M83"/>
    <mergeCell ref="A88:T88"/>
    <mergeCell ref="A86:B86"/>
    <mergeCell ref="I84:M84"/>
    <mergeCell ref="A74:B74"/>
    <mergeCell ref="A73:B73"/>
    <mergeCell ref="AD7:AF8"/>
    <mergeCell ref="A9:T9"/>
    <mergeCell ref="C4:C7"/>
    <mergeCell ref="AJ69:AL69"/>
    <mergeCell ref="AD69:AF69"/>
    <mergeCell ref="AA69:AC69"/>
    <mergeCell ref="AG52:AI52"/>
    <mergeCell ref="AJ52:AL52"/>
    <mergeCell ref="AA7:AC8"/>
    <mergeCell ref="AG7:AI8"/>
    <mergeCell ref="A10:T10"/>
    <mergeCell ref="L5:L7"/>
    <mergeCell ref="F5:F7"/>
    <mergeCell ref="K5:K7"/>
    <mergeCell ref="G2:G7"/>
    <mergeCell ref="H3:H7"/>
    <mergeCell ref="A87:T87"/>
    <mergeCell ref="A81:B81"/>
    <mergeCell ref="A118:B118"/>
    <mergeCell ref="AJ7:AL8"/>
    <mergeCell ref="AA16:AC16"/>
    <mergeCell ref="AD16:AF16"/>
    <mergeCell ref="AA52:AC52"/>
    <mergeCell ref="AG16:AI16"/>
    <mergeCell ref="AJ16:AL16"/>
    <mergeCell ref="AD52:AF52"/>
    <mergeCell ref="R153:T153"/>
    <mergeCell ref="A153:G153"/>
    <mergeCell ref="G147:G148"/>
    <mergeCell ref="P153:Q153"/>
    <mergeCell ref="H147:M147"/>
    <mergeCell ref="A89:B89"/>
    <mergeCell ref="A92:B92"/>
    <mergeCell ref="A145:T145"/>
    <mergeCell ref="A91:B91"/>
    <mergeCell ref="A116:B116"/>
    <mergeCell ref="AD148:AF148"/>
    <mergeCell ref="A85:B85"/>
    <mergeCell ref="A47:T47"/>
    <mergeCell ref="I4:I7"/>
    <mergeCell ref="A46:B46"/>
    <mergeCell ref="A113:B113"/>
    <mergeCell ref="A117:B117"/>
    <mergeCell ref="A144:B144"/>
    <mergeCell ref="A114:B114"/>
    <mergeCell ref="A75:T75"/>
    <mergeCell ref="N153:O153"/>
    <mergeCell ref="H150:M150"/>
    <mergeCell ref="A1:T1"/>
    <mergeCell ref="M3:M7"/>
    <mergeCell ref="N6:T6"/>
    <mergeCell ref="H2:M2"/>
    <mergeCell ref="E5:E7"/>
    <mergeCell ref="E4:F4"/>
    <mergeCell ref="A2:A7"/>
    <mergeCell ref="C2:F3"/>
    <mergeCell ref="A119:B119"/>
    <mergeCell ref="N2:T2"/>
    <mergeCell ref="N3:O4"/>
    <mergeCell ref="P3:Q4"/>
    <mergeCell ref="R3:T4"/>
    <mergeCell ref="J4:L4"/>
    <mergeCell ref="J5:J7"/>
    <mergeCell ref="I3:L3"/>
    <mergeCell ref="B2:B7"/>
    <mergeCell ref="D4:D7"/>
    <mergeCell ref="D157:G157"/>
    <mergeCell ref="I157:K157"/>
    <mergeCell ref="H151:M151"/>
    <mergeCell ref="H152:M152"/>
    <mergeCell ref="A147:F148"/>
    <mergeCell ref="A146:B146"/>
    <mergeCell ref="H149:M149"/>
    <mergeCell ref="D155:G155"/>
    <mergeCell ref="I155:K155"/>
    <mergeCell ref="AS145:AT145"/>
    <mergeCell ref="AU145:AV145"/>
    <mergeCell ref="AW145:AX145"/>
    <mergeCell ref="AS143:AT143"/>
    <mergeCell ref="AU143:AV143"/>
    <mergeCell ref="AW143:AX143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20"/>
  <sheetViews>
    <sheetView view="pageBreakPreview" zoomScaleNormal="72" zoomScaleSheetLayoutView="100" zoomScalePageLayoutView="0" workbookViewId="0" topLeftCell="A1">
      <pane ySplit="8" topLeftCell="A171" activePane="bottomLeft" state="frozen"/>
      <selection pane="topLeft" activeCell="F1" sqref="F1"/>
      <selection pane="bottomLeft" activeCell="B219" sqref="B219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20" width="9.125" style="5" hidden="1" customWidth="1"/>
    <col min="21" max="36" width="0" style="5" hidden="1" customWidth="1"/>
    <col min="37" max="37" width="6.625" style="1130" customWidth="1"/>
    <col min="38" max="38" width="9.625" style="5" customWidth="1"/>
    <col min="39" max="39" width="14.375" style="5" customWidth="1"/>
    <col min="40" max="40" width="11.75390625" style="5" customWidth="1"/>
    <col min="41" max="41" width="19.25390625" style="5" customWidth="1"/>
    <col min="42" max="42" width="13.625" style="5" customWidth="1"/>
    <col min="43" max="44" width="11.75390625" style="5" customWidth="1"/>
    <col min="45" max="45" width="11.625" style="5" customWidth="1"/>
    <col min="46" max="46" width="12.875" style="5" customWidth="1"/>
    <col min="47" max="16384" width="9.125" style="5" customWidth="1"/>
  </cols>
  <sheetData>
    <row r="1" spans="1:37" s="7" customFormat="1" ht="19.5" customHeight="1" thickBot="1">
      <c r="A1" s="1886" t="s">
        <v>627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AK1" s="1427"/>
    </row>
    <row r="2" spans="1:37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AK2" s="1427"/>
    </row>
    <row r="3" spans="1:37" s="7" customFormat="1" ht="19.5" customHeight="1">
      <c r="A3" s="1902"/>
      <c r="B3" s="1875"/>
      <c r="C3" s="1907"/>
      <c r="D3" s="1908"/>
      <c r="E3" s="1908"/>
      <c r="F3" s="1909"/>
      <c r="G3" s="1964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66"/>
      <c r="AK3" s="1427"/>
    </row>
    <row r="4" spans="1:37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68"/>
      <c r="AK4" s="1427"/>
    </row>
    <row r="5" spans="1:37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564"/>
      <c r="O5" s="1565"/>
      <c r="AK5" s="1427"/>
    </row>
    <row r="6" spans="1:46" s="7" customFormat="1" ht="19.5" customHeight="1" thickBot="1">
      <c r="A6" s="1902"/>
      <c r="B6" s="1875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1891"/>
      <c r="O6" s="1892"/>
      <c r="AK6" s="1427"/>
      <c r="AM6" s="1977"/>
      <c r="AN6" s="1977"/>
      <c r="AO6" s="1977"/>
      <c r="AP6" s="1977"/>
      <c r="AQ6" s="1977"/>
      <c r="AR6" s="1977"/>
      <c r="AS6" s="1977"/>
      <c r="AT6" s="1977"/>
    </row>
    <row r="7" spans="1:37" s="7" customFormat="1" ht="22.5" customHeight="1" thickBot="1">
      <c r="A7" s="1903"/>
      <c r="B7" s="1878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1108"/>
      <c r="O7" s="1109"/>
      <c r="V7" s="1957" t="s">
        <v>32</v>
      </c>
      <c r="W7" s="1953"/>
      <c r="X7" s="1953"/>
      <c r="Y7" s="1953" t="s">
        <v>33</v>
      </c>
      <c r="Z7" s="1953"/>
      <c r="AA7" s="1953"/>
      <c r="AB7" s="1953" t="s">
        <v>34</v>
      </c>
      <c r="AC7" s="1953"/>
      <c r="AD7" s="1953"/>
      <c r="AE7" s="1953" t="s">
        <v>35</v>
      </c>
      <c r="AF7" s="1953"/>
      <c r="AG7" s="1954"/>
      <c r="AK7" s="1427"/>
    </row>
    <row r="8" spans="1:37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/>
      <c r="O8" s="296"/>
      <c r="P8" s="7" t="s">
        <v>32</v>
      </c>
      <c r="Q8" s="7" t="s">
        <v>33</v>
      </c>
      <c r="R8" s="7" t="s">
        <v>34</v>
      </c>
      <c r="S8" s="7" t="s">
        <v>35</v>
      </c>
      <c r="V8" s="1956"/>
      <c r="W8" s="1910"/>
      <c r="X8" s="1910"/>
      <c r="Y8" s="1910"/>
      <c r="Z8" s="1910"/>
      <c r="AA8" s="1910"/>
      <c r="AB8" s="1910"/>
      <c r="AC8" s="1910"/>
      <c r="AD8" s="1910"/>
      <c r="AE8" s="1910"/>
      <c r="AF8" s="1910"/>
      <c r="AG8" s="1955"/>
      <c r="AK8" s="1427"/>
    </row>
    <row r="9" spans="1:37" s="7" customFormat="1" ht="19.5" customHeight="1" thickBot="1">
      <c r="A9" s="1958" t="s">
        <v>252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V9" s="297">
        <v>1</v>
      </c>
      <c r="W9" s="162" t="s">
        <v>341</v>
      </c>
      <c r="X9" s="162" t="s">
        <v>342</v>
      </c>
      <c r="Y9" s="162">
        <v>3</v>
      </c>
      <c r="Z9" s="162" t="s">
        <v>343</v>
      </c>
      <c r="AA9" s="162" t="s">
        <v>344</v>
      </c>
      <c r="AB9" s="162">
        <v>5</v>
      </c>
      <c r="AC9" s="162" t="s">
        <v>345</v>
      </c>
      <c r="AD9" s="162" t="s">
        <v>346</v>
      </c>
      <c r="AE9" s="162">
        <v>7</v>
      </c>
      <c r="AF9" s="162" t="s">
        <v>347</v>
      </c>
      <c r="AG9" s="298" t="s">
        <v>348</v>
      </c>
      <c r="AK9" s="1427"/>
    </row>
    <row r="10" spans="1:37" s="7" customFormat="1" ht="19.5" customHeight="1" thickBot="1">
      <c r="A10" s="1958" t="s">
        <v>499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K10" s="1427"/>
    </row>
    <row r="11" spans="1:37" s="7" customFormat="1" ht="19.5" customHeight="1">
      <c r="A11" s="141" t="s">
        <v>155</v>
      </c>
      <c r="B11" s="1496" t="s">
        <v>581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1607">
        <v>1</v>
      </c>
      <c r="O11" s="245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K11" s="1427"/>
    </row>
    <row r="12" spans="1:46" s="20" customFormat="1" ht="19.5" customHeight="1">
      <c r="A12" s="77" t="s">
        <v>156</v>
      </c>
      <c r="B12" s="1439" t="s">
        <v>608</v>
      </c>
      <c r="C12" s="167" t="s">
        <v>609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AK12" s="1427"/>
      <c r="AM12" s="7"/>
      <c r="AN12" s="7"/>
      <c r="AO12" s="7"/>
      <c r="AP12" s="7"/>
      <c r="AQ12" s="7"/>
      <c r="AR12" s="7"/>
      <c r="AS12" s="7"/>
      <c r="AT12" s="7"/>
    </row>
    <row r="13" spans="1:46" s="20" customFormat="1" ht="19.5" customHeight="1">
      <c r="A13" s="77" t="s">
        <v>157</v>
      </c>
      <c r="B13" s="1497" t="s">
        <v>617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AK13" s="1427"/>
      <c r="AM13" s="7"/>
      <c r="AN13" s="7"/>
      <c r="AO13" s="7"/>
      <c r="AP13" s="7"/>
      <c r="AQ13" s="7"/>
      <c r="AR13" s="7"/>
      <c r="AS13" s="7"/>
      <c r="AT13" s="7"/>
    </row>
    <row r="14" spans="1:46" s="20" customFormat="1" ht="19.5" customHeight="1">
      <c r="A14" s="77"/>
      <c r="B14" s="1436" t="s">
        <v>615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AK14" s="1427"/>
      <c r="AM14" s="7"/>
      <c r="AN14" s="7"/>
      <c r="AO14" s="7"/>
      <c r="AP14" s="7"/>
      <c r="AQ14" s="7"/>
      <c r="AR14" s="7"/>
      <c r="AS14" s="7"/>
      <c r="AT14" s="7"/>
    </row>
    <row r="15" spans="1:46" s="20" customFormat="1" ht="19.5" customHeight="1">
      <c r="A15" s="77"/>
      <c r="B15" s="1497" t="s">
        <v>617</v>
      </c>
      <c r="C15" s="933"/>
      <c r="D15" s="1455" t="s">
        <v>634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9</v>
      </c>
      <c r="K15" s="1455"/>
      <c r="L15" s="1455"/>
      <c r="M15" s="1286">
        <f>H15-I15</f>
        <v>20</v>
      </c>
      <c r="N15" s="210"/>
      <c r="O15" s="1614">
        <v>1</v>
      </c>
      <c r="AK15" s="1427"/>
      <c r="AM15" s="7"/>
      <c r="AN15" s="7"/>
      <c r="AO15" s="7"/>
      <c r="AP15" s="7"/>
      <c r="AQ15" s="7"/>
      <c r="AR15" s="7"/>
      <c r="AS15" s="7"/>
      <c r="AT15" s="7"/>
    </row>
    <row r="16" spans="1:46" s="20" customFormat="1" ht="18.75">
      <c r="A16" s="77" t="s">
        <v>158</v>
      </c>
      <c r="B16" s="1498" t="s">
        <v>614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V16" s="1956"/>
      <c r="W16" s="1910"/>
      <c r="X16" s="1910"/>
      <c r="Y16" s="1910"/>
      <c r="Z16" s="1910"/>
      <c r="AA16" s="1910"/>
      <c r="AB16" s="1910"/>
      <c r="AC16" s="1910"/>
      <c r="AD16" s="1910"/>
      <c r="AE16" s="1910"/>
      <c r="AF16" s="1910"/>
      <c r="AG16" s="1955"/>
      <c r="AK16" s="1427"/>
      <c r="AM16" s="7"/>
      <c r="AN16" s="7"/>
      <c r="AP16" s="7"/>
      <c r="AQ16" s="7"/>
      <c r="AR16" s="7"/>
      <c r="AS16" s="7"/>
      <c r="AT16" s="7"/>
    </row>
    <row r="17" spans="1:46" s="20" customFormat="1" ht="18.75">
      <c r="A17" s="77"/>
      <c r="B17" s="1436" t="s">
        <v>615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K17" s="1427"/>
      <c r="AM17" s="7"/>
      <c r="AN17" s="7"/>
      <c r="AP17" s="7"/>
      <c r="AQ17" s="7"/>
      <c r="AR17" s="7"/>
      <c r="AS17" s="7"/>
      <c r="AT17" s="7"/>
    </row>
    <row r="18" spans="1:46" s="20" customFormat="1" ht="18.75">
      <c r="A18" s="77"/>
      <c r="B18" s="1498" t="s">
        <v>614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1608">
        <v>2</v>
      </c>
      <c r="O18" s="7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K18" s="1427"/>
      <c r="AM18" s="7"/>
      <c r="AN18" s="7"/>
      <c r="AP18" s="7"/>
      <c r="AQ18" s="7"/>
      <c r="AR18" s="7"/>
      <c r="AS18" s="7"/>
      <c r="AT18" s="7"/>
    </row>
    <row r="19" spans="1:46" s="20" customFormat="1" ht="19.5" customHeight="1">
      <c r="A19" s="77" t="s">
        <v>159</v>
      </c>
      <c r="B19" s="1499" t="s">
        <v>618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U19" s="20" t="s">
        <v>359</v>
      </c>
      <c r="V19" s="20">
        <f aca="true" t="shared" si="0" ref="V19:AG19">COUNTIF($C19:$C44,V$9)</f>
        <v>4</v>
      </c>
      <c r="W19" s="20">
        <f t="shared" si="0"/>
        <v>0</v>
      </c>
      <c r="X19" s="20">
        <f t="shared" si="0"/>
        <v>0</v>
      </c>
      <c r="Y19" s="20">
        <f t="shared" si="0"/>
        <v>0</v>
      </c>
      <c r="Z19" s="20">
        <f t="shared" si="0"/>
        <v>0</v>
      </c>
      <c r="AA19" s="20">
        <f t="shared" si="0"/>
        <v>0</v>
      </c>
      <c r="AB19" s="20">
        <f t="shared" si="0"/>
        <v>0</v>
      </c>
      <c r="AC19" s="20">
        <f t="shared" si="0"/>
        <v>0</v>
      </c>
      <c r="AD19" s="20">
        <f t="shared" si="0"/>
        <v>0</v>
      </c>
      <c r="AE19" s="20">
        <f t="shared" si="0"/>
        <v>0</v>
      </c>
      <c r="AF19" s="20">
        <f t="shared" si="0"/>
        <v>0</v>
      </c>
      <c r="AG19" s="20">
        <f t="shared" si="0"/>
        <v>0</v>
      </c>
      <c r="AK19" s="1427"/>
      <c r="AM19" s="7"/>
      <c r="AN19" s="7"/>
      <c r="AO19" s="7"/>
      <c r="AP19" s="7"/>
      <c r="AQ19" s="7"/>
      <c r="AR19" s="7"/>
      <c r="AS19" s="7"/>
      <c r="AT19" s="7"/>
    </row>
    <row r="20" spans="1:46" s="20" customFormat="1" ht="19.5" customHeight="1">
      <c r="A20" s="77"/>
      <c r="B20" s="1436" t="s">
        <v>615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U20" s="20" t="s">
        <v>360</v>
      </c>
      <c r="V20" s="20">
        <f>COUNTIF($D19:$D44,V$9)</f>
        <v>0</v>
      </c>
      <c r="W20" s="20">
        <f>COUNTIF($D19:$D44,W$9)</f>
        <v>0</v>
      </c>
      <c r="X20" s="20">
        <v>1</v>
      </c>
      <c r="Y20" s="20">
        <f>COUNTIF($D19:$D44,Y$9)</f>
        <v>0</v>
      </c>
      <c r="Z20" s="20">
        <f>COUNTIF($D19:$D44,Z$9)</f>
        <v>0</v>
      </c>
      <c r="AA20" s="20">
        <v>1</v>
      </c>
      <c r="AB20" s="20">
        <f aca="true" t="shared" si="1" ref="AB20:AG20">COUNTIF($D19:$D44,AB$9)</f>
        <v>0</v>
      </c>
      <c r="AC20" s="20">
        <f t="shared" si="1"/>
        <v>0</v>
      </c>
      <c r="AD20" s="20">
        <f t="shared" si="1"/>
        <v>0</v>
      </c>
      <c r="AE20" s="20">
        <f t="shared" si="1"/>
        <v>1</v>
      </c>
      <c r="AF20" s="20">
        <f t="shared" si="1"/>
        <v>0</v>
      </c>
      <c r="AG20" s="20">
        <f t="shared" si="1"/>
        <v>0</v>
      </c>
      <c r="AK20" s="1427"/>
      <c r="AM20" s="7"/>
      <c r="AN20" s="7"/>
      <c r="AO20" s="7"/>
      <c r="AP20" s="7"/>
      <c r="AQ20" s="7"/>
      <c r="AR20" s="7"/>
      <c r="AS20" s="7"/>
      <c r="AT20" s="7"/>
    </row>
    <row r="21" spans="1:46" s="20" customFormat="1" ht="19.5" customHeight="1">
      <c r="A21" s="77"/>
      <c r="B21" s="1499" t="s">
        <v>618</v>
      </c>
      <c r="C21" s="1464"/>
      <c r="D21" s="1465">
        <v>2</v>
      </c>
      <c r="E21" s="193"/>
      <c r="F21" s="1405" t="s">
        <v>619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615">
        <v>2</v>
      </c>
      <c r="U21" s="20" t="s">
        <v>361</v>
      </c>
      <c r="AK21" s="1427"/>
      <c r="AM21" s="7"/>
      <c r="AN21" s="7"/>
      <c r="AO21" s="7"/>
      <c r="AP21" s="7"/>
      <c r="AQ21" s="7"/>
      <c r="AR21" s="7"/>
      <c r="AS21" s="7"/>
      <c r="AT21" s="7"/>
    </row>
    <row r="22" spans="1:46" s="27" customFormat="1" ht="19.5" customHeight="1">
      <c r="A22" s="77" t="s">
        <v>160</v>
      </c>
      <c r="B22" s="1498" t="s">
        <v>620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27" t="s">
        <v>352</v>
      </c>
      <c r="U22" s="20"/>
      <c r="V22" s="297">
        <v>1</v>
      </c>
      <c r="W22" s="162" t="s">
        <v>341</v>
      </c>
      <c r="X22" s="162" t="s">
        <v>342</v>
      </c>
      <c r="Y22" s="162">
        <v>3</v>
      </c>
      <c r="Z22" s="162" t="s">
        <v>343</v>
      </c>
      <c r="AA22" s="162" t="s">
        <v>344</v>
      </c>
      <c r="AB22" s="162">
        <v>5</v>
      </c>
      <c r="AC22" s="162" t="s">
        <v>345</v>
      </c>
      <c r="AD22" s="162" t="s">
        <v>346</v>
      </c>
      <c r="AE22" s="162">
        <v>7</v>
      </c>
      <c r="AF22" s="162" t="s">
        <v>347</v>
      </c>
      <c r="AG22" s="298" t="s">
        <v>348</v>
      </c>
      <c r="AK22" s="1428"/>
      <c r="AM22" s="7"/>
      <c r="AN22" s="7"/>
      <c r="AO22" s="7"/>
      <c r="AP22" s="7"/>
      <c r="AQ22" s="7"/>
      <c r="AR22" s="7"/>
      <c r="AS22" s="7"/>
      <c r="AT22" s="7"/>
    </row>
    <row r="23" spans="1:46" s="20" customFormat="1" ht="19.5" customHeight="1">
      <c r="A23" s="77"/>
      <c r="B23" s="1436" t="s">
        <v>615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AK23" s="1427"/>
      <c r="AL23" s="27"/>
      <c r="AM23" s="7"/>
      <c r="AN23" s="7"/>
      <c r="AO23" s="7"/>
      <c r="AP23" s="7"/>
      <c r="AQ23" s="7"/>
      <c r="AR23" s="7"/>
      <c r="AS23" s="7"/>
      <c r="AT23" s="7"/>
    </row>
    <row r="24" spans="1:46" s="20" customFormat="1" ht="19.5" customHeight="1">
      <c r="A24" s="77"/>
      <c r="B24" s="1498" t="s">
        <v>620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1608">
        <v>4</v>
      </c>
      <c r="O24" s="429"/>
      <c r="U24" s="20" t="s">
        <v>359</v>
      </c>
      <c r="V24" s="20">
        <f aca="true" t="shared" si="2" ref="V24:AG24">COUNTIF($C16:$C112,V$9)</f>
        <v>4</v>
      </c>
      <c r="W24" s="20">
        <f t="shared" si="2"/>
        <v>0</v>
      </c>
      <c r="X24" s="20">
        <f t="shared" si="2"/>
        <v>0</v>
      </c>
      <c r="Y24" s="20">
        <f t="shared" si="2"/>
        <v>0</v>
      </c>
      <c r="Z24" s="20">
        <f t="shared" si="2"/>
        <v>0</v>
      </c>
      <c r="AA24" s="20">
        <f t="shared" si="2"/>
        <v>0</v>
      </c>
      <c r="AB24" s="20">
        <f t="shared" si="2"/>
        <v>3</v>
      </c>
      <c r="AC24" s="20">
        <f t="shared" si="2"/>
        <v>0</v>
      </c>
      <c r="AD24" s="20">
        <f t="shared" si="2"/>
        <v>0</v>
      </c>
      <c r="AE24" s="20">
        <f t="shared" si="2"/>
        <v>3</v>
      </c>
      <c r="AF24" s="20">
        <f t="shared" si="2"/>
        <v>0</v>
      </c>
      <c r="AG24" s="20">
        <f t="shared" si="2"/>
        <v>0</v>
      </c>
      <c r="AK24" s="1427"/>
      <c r="AL24" s="27"/>
      <c r="AM24" s="7"/>
      <c r="AN24" s="7"/>
      <c r="AO24" s="7"/>
      <c r="AP24" s="7"/>
      <c r="AQ24" s="7"/>
      <c r="AR24" s="7"/>
      <c r="AS24" s="7"/>
      <c r="AT24" s="7"/>
    </row>
    <row r="25" spans="1:46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U25" s="20" t="s">
        <v>361</v>
      </c>
      <c r="AK25" s="1427"/>
      <c r="AM25" s="7"/>
      <c r="AN25" s="7"/>
      <c r="AO25" s="7"/>
      <c r="AP25" s="7"/>
      <c r="AQ25" s="7"/>
      <c r="AR25" s="7"/>
      <c r="AS25" s="7"/>
      <c r="AT25" s="7"/>
    </row>
    <row r="26" spans="1:46" s="20" customFormat="1" ht="19.5" customHeight="1">
      <c r="A26" s="77"/>
      <c r="B26" s="1436" t="s">
        <v>615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U26" s="20" t="s">
        <v>362</v>
      </c>
      <c r="AK26" s="1427"/>
      <c r="AM26" s="7"/>
      <c r="AN26" s="7"/>
      <c r="AO26" s="7"/>
      <c r="AP26" s="7"/>
      <c r="AQ26" s="7"/>
      <c r="AR26" s="7"/>
      <c r="AS26" s="7"/>
      <c r="AT26" s="7"/>
    </row>
    <row r="27" spans="1:46" s="20" customFormat="1" ht="19.5" customHeight="1">
      <c r="A27" s="1388"/>
      <c r="B27" s="1498" t="s">
        <v>226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1608">
        <v>4</v>
      </c>
      <c r="O27" s="68"/>
      <c r="P27" s="979"/>
      <c r="Q27" s="579"/>
      <c r="R27" s="579"/>
      <c r="S27" s="579"/>
      <c r="AK27" s="1427"/>
      <c r="AM27" s="7"/>
      <c r="AN27" s="7"/>
      <c r="AO27" s="7"/>
      <c r="AP27" s="7"/>
      <c r="AQ27" s="7"/>
      <c r="AR27" s="7"/>
      <c r="AS27" s="7"/>
      <c r="AT27" s="7"/>
    </row>
    <row r="28" spans="1:46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AK28" s="1428"/>
      <c r="AM28" s="7"/>
      <c r="AN28" s="7"/>
      <c r="AO28" s="7"/>
      <c r="AP28" s="7"/>
      <c r="AQ28" s="7"/>
      <c r="AR28" s="7"/>
      <c r="AS28" s="7"/>
      <c r="AT28" s="7"/>
    </row>
    <row r="29" spans="1:46" s="27" customFormat="1" ht="19.5" customHeight="1">
      <c r="A29" s="1076"/>
      <c r="B29" s="849" t="s">
        <v>615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AK29" s="1428"/>
      <c r="AM29" s="7"/>
      <c r="AN29" s="7"/>
      <c r="AO29" s="7"/>
      <c r="AP29" s="7"/>
      <c r="AQ29" s="7"/>
      <c r="AR29" s="7"/>
      <c r="AS29" s="7"/>
      <c r="AT29" s="7"/>
    </row>
    <row r="30" spans="1:46" s="27" customFormat="1" ht="19.5" customHeight="1">
      <c r="A30" s="1076"/>
      <c r="B30" s="1500" t="s">
        <v>497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615">
        <v>2</v>
      </c>
      <c r="AK30" s="1428"/>
      <c r="AM30" s="7"/>
      <c r="AN30" s="7"/>
      <c r="AO30" s="7"/>
      <c r="AP30" s="7"/>
      <c r="AQ30" s="7"/>
      <c r="AR30" s="7"/>
      <c r="AS30" s="7"/>
      <c r="AT30" s="7"/>
    </row>
    <row r="31" spans="1:37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976"/>
      <c r="Q31" s="977"/>
      <c r="R31" s="977"/>
      <c r="S31" s="977"/>
      <c r="AK31" s="1429"/>
    </row>
    <row r="32" spans="1:37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AK32" s="1429"/>
    </row>
    <row r="33" spans="1:46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979"/>
      <c r="Q33" s="579"/>
      <c r="R33" s="579"/>
      <c r="S33" s="579"/>
      <c r="AK33" s="1427"/>
      <c r="AM33" s="7"/>
      <c r="AN33" s="7"/>
      <c r="AO33" s="7"/>
      <c r="AP33" s="7"/>
      <c r="AQ33" s="7"/>
      <c r="AR33" s="7"/>
      <c r="AS33" s="7"/>
      <c r="AT33" s="7"/>
    </row>
    <row r="34" spans="1:46" s="20" customFormat="1" ht="25.5" customHeight="1">
      <c r="A34" s="1076"/>
      <c r="B34" s="1436" t="s">
        <v>615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AK34" s="1427"/>
      <c r="AM34" s="7"/>
      <c r="AN34" s="7"/>
      <c r="AO34" s="7"/>
      <c r="AP34" s="7"/>
      <c r="AQ34" s="7"/>
      <c r="AR34" s="7"/>
      <c r="AS34" s="7"/>
      <c r="AT34" s="7"/>
    </row>
    <row r="35" spans="1:46" s="20" customFormat="1" ht="37.5" customHeight="1">
      <c r="A35" s="1076"/>
      <c r="B35" s="1498" t="s">
        <v>63</v>
      </c>
      <c r="C35" s="870" t="s">
        <v>634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1616">
        <v>2</v>
      </c>
      <c r="AK35" s="1427"/>
      <c r="AM35" s="7"/>
      <c r="AN35" s="7"/>
      <c r="AO35" s="7"/>
      <c r="AP35" s="7"/>
      <c r="AQ35" s="7"/>
      <c r="AR35" s="7"/>
      <c r="AS35" s="7"/>
      <c r="AT35" s="7"/>
    </row>
    <row r="36" spans="1:46" s="20" customFormat="1" ht="36.75" customHeight="1">
      <c r="A36" s="1076" t="s">
        <v>505</v>
      </c>
      <c r="B36" s="1440" t="s">
        <v>610</v>
      </c>
      <c r="C36" s="167" t="s">
        <v>609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AK36" s="1427"/>
      <c r="AM36" s="7"/>
      <c r="AN36" s="7"/>
      <c r="AO36" s="7"/>
      <c r="AP36" s="7"/>
      <c r="AQ36" s="7"/>
      <c r="AR36" s="7"/>
      <c r="AS36" s="7"/>
      <c r="AT36" s="7"/>
    </row>
    <row r="37" spans="1:46" s="20" customFormat="1" ht="19.5" customHeight="1">
      <c r="A37" s="1076"/>
      <c r="B37" s="1438" t="s">
        <v>612</v>
      </c>
      <c r="C37" s="948"/>
      <c r="D37" s="625" t="s">
        <v>611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AK37" s="1427"/>
      <c r="AM37" s="7"/>
      <c r="AN37" s="7"/>
      <c r="AO37" s="7"/>
      <c r="AP37" s="7"/>
      <c r="AQ37" s="7"/>
      <c r="AR37" s="7"/>
      <c r="AS37" s="7"/>
      <c r="AT37" s="7"/>
    </row>
    <row r="38" spans="1:46" s="20" customFormat="1" ht="19.5" customHeight="1">
      <c r="A38" s="1076"/>
      <c r="B38" s="1438" t="s">
        <v>613</v>
      </c>
      <c r="C38" s="948"/>
      <c r="D38" s="625" t="s">
        <v>611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AK38" s="1427"/>
      <c r="AM38" s="7"/>
      <c r="AN38" s="7"/>
      <c r="AO38" s="7"/>
      <c r="AP38" s="7"/>
      <c r="AQ38" s="7"/>
      <c r="AR38" s="7"/>
      <c r="AS38" s="7"/>
      <c r="AT38" s="7"/>
    </row>
    <row r="39" spans="1:46" s="27" customFormat="1" ht="19.5" customHeight="1">
      <c r="A39" s="1076" t="s">
        <v>583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876"/>
      <c r="Q39" s="291"/>
      <c r="R39" s="291"/>
      <c r="S39" s="291"/>
      <c r="AK39" s="1428"/>
      <c r="AM39" s="7"/>
      <c r="AN39" s="7"/>
      <c r="AO39" s="7"/>
      <c r="AP39" s="7"/>
      <c r="AQ39" s="7"/>
      <c r="AR39" s="7"/>
      <c r="AS39" s="7"/>
      <c r="AT39" s="7"/>
    </row>
    <row r="40" spans="1:46" s="978" customFormat="1" ht="19.5" customHeight="1">
      <c r="A40" s="77"/>
      <c r="B40" s="1436" t="s">
        <v>615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6"/>
      <c r="Q40" s="977"/>
      <c r="R40" s="977"/>
      <c r="S40" s="977"/>
      <c r="AK40" s="1429"/>
      <c r="AM40" s="7"/>
      <c r="AN40" s="7"/>
      <c r="AO40" s="7"/>
      <c r="AP40" s="7"/>
      <c r="AQ40" s="7"/>
      <c r="AR40" s="7"/>
      <c r="AS40" s="7"/>
      <c r="AT40" s="7"/>
    </row>
    <row r="41" spans="1:46" s="978" customFormat="1" ht="19.5" customHeight="1">
      <c r="A41" s="77"/>
      <c r="B41" s="1501" t="s">
        <v>64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609">
        <v>4</v>
      </c>
      <c r="O41" s="581"/>
      <c r="P41" s="976"/>
      <c r="Q41" s="977"/>
      <c r="R41" s="977"/>
      <c r="S41" s="977"/>
      <c r="AK41" s="1429"/>
      <c r="AM41" s="7"/>
      <c r="AN41" s="7"/>
      <c r="AO41" s="7"/>
      <c r="AP41" s="7"/>
      <c r="AQ41" s="7"/>
      <c r="AR41" s="7"/>
      <c r="AS41" s="7"/>
      <c r="AT41" s="7"/>
    </row>
    <row r="42" spans="1:46" s="978" customFormat="1" ht="19.5" customHeight="1">
      <c r="A42" s="77" t="s">
        <v>584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AK42" s="1429"/>
      <c r="AM42" s="7"/>
      <c r="AN42" s="7"/>
      <c r="AO42" s="7"/>
      <c r="AP42" s="7"/>
      <c r="AQ42" s="7"/>
      <c r="AR42" s="7"/>
      <c r="AS42" s="7"/>
      <c r="AT42" s="7"/>
    </row>
    <row r="43" spans="1:46" s="978" customFormat="1" ht="19.5" customHeight="1">
      <c r="A43" s="77"/>
      <c r="B43" s="1449" t="s">
        <v>615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AK43" s="1429"/>
      <c r="AM43" s="7"/>
      <c r="AN43" s="7"/>
      <c r="AO43" s="7"/>
      <c r="AP43" s="7"/>
      <c r="AQ43" s="7"/>
      <c r="AR43" s="7"/>
      <c r="AS43" s="7"/>
      <c r="AT43" s="7"/>
    </row>
    <row r="44" spans="1:46" s="20" customFormat="1" ht="18.75" customHeight="1" thickBot="1">
      <c r="A44" s="77"/>
      <c r="B44" s="1500" t="s">
        <v>40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610">
        <v>1</v>
      </c>
      <c r="O44" s="934"/>
      <c r="AK44" s="1427"/>
      <c r="AM44" s="7"/>
      <c r="AN44" s="7"/>
      <c r="AO44" s="7"/>
      <c r="AP44" s="7"/>
      <c r="AQ44" s="7"/>
      <c r="AR44" s="7"/>
      <c r="AS44" s="7"/>
      <c r="AT44" s="7"/>
    </row>
    <row r="45" spans="1:46" s="20" customFormat="1" ht="18.75" customHeight="1" thickBot="1">
      <c r="A45" s="1911" t="s">
        <v>630</v>
      </c>
      <c r="B45" s="1912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AK45" s="1427"/>
      <c r="AM45" s="7"/>
      <c r="AN45" s="7"/>
      <c r="AO45" s="7"/>
      <c r="AP45" s="7"/>
      <c r="AQ45" s="7"/>
      <c r="AR45" s="7"/>
      <c r="AS45" s="7"/>
      <c r="AT45" s="7"/>
    </row>
    <row r="46" spans="1:47" s="20" customFormat="1" ht="19.5" customHeight="1" thickBot="1">
      <c r="A46" s="1911" t="s">
        <v>631</v>
      </c>
      <c r="B46" s="1920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3" ref="H46:M46">H11+H16+H22+H25+H39+H33+H19+H12+H15+H36+H44+H31+H32</f>
        <v>315</v>
      </c>
      <c r="I46" s="1437">
        <f t="shared" si="3"/>
        <v>139</v>
      </c>
      <c r="J46" s="1437">
        <f t="shared" si="3"/>
        <v>97</v>
      </c>
      <c r="K46" s="1437">
        <f t="shared" si="3"/>
        <v>9</v>
      </c>
      <c r="L46" s="1437">
        <f t="shared" si="3"/>
        <v>32</v>
      </c>
      <c r="M46" s="1437">
        <f t="shared" si="3"/>
        <v>176</v>
      </c>
      <c r="N46" s="1572"/>
      <c r="O46" s="1572"/>
      <c r="P46" s="905">
        <f>G46*30</f>
        <v>1170</v>
      </c>
      <c r="Q46" s="579"/>
      <c r="R46" s="579"/>
      <c r="S46" s="579"/>
      <c r="AK46" s="1427"/>
      <c r="AM46" s="1374"/>
      <c r="AN46" s="1374"/>
      <c r="AO46" s="1374"/>
      <c r="AP46" s="1374"/>
      <c r="AQ46" s="1374"/>
      <c r="AR46" s="1374"/>
      <c r="AS46" s="1374"/>
      <c r="AT46" s="1374"/>
      <c r="AU46" s="1376"/>
    </row>
    <row r="47" spans="1:37" s="27" customFormat="1" ht="19.5" customHeight="1" thickBot="1">
      <c r="A47" s="1913" t="s">
        <v>501</v>
      </c>
      <c r="B47" s="1914"/>
      <c r="C47" s="1914"/>
      <c r="D47" s="1914"/>
      <c r="E47" s="1914"/>
      <c r="F47" s="1914"/>
      <c r="G47" s="1914"/>
      <c r="H47" s="1915"/>
      <c r="I47" s="1915"/>
      <c r="J47" s="1915"/>
      <c r="K47" s="1915"/>
      <c r="L47" s="1915"/>
      <c r="M47" s="1915"/>
      <c r="N47" s="1914"/>
      <c r="O47" s="1914"/>
      <c r="P47" s="876"/>
      <c r="Q47" s="291"/>
      <c r="R47" s="291"/>
      <c r="S47" s="291"/>
      <c r="AK47" s="1428"/>
    </row>
    <row r="48" spans="1:46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Q48" s="27" t="s">
        <v>352</v>
      </c>
      <c r="U48" s="20" t="s">
        <v>362</v>
      </c>
      <c r="V48" s="20">
        <f aca="true" t="shared" si="4" ref="V48:AG48">COUNTIF($F55:$F67,V$9)</f>
        <v>0</v>
      </c>
      <c r="W48" s="20">
        <f t="shared" si="4"/>
        <v>0</v>
      </c>
      <c r="X48" s="20">
        <f t="shared" si="4"/>
        <v>0</v>
      </c>
      <c r="Y48" s="20">
        <f t="shared" si="4"/>
        <v>0</v>
      </c>
      <c r="Z48" s="20">
        <f t="shared" si="4"/>
        <v>0</v>
      </c>
      <c r="AA48" s="20">
        <f t="shared" si="4"/>
        <v>0</v>
      </c>
      <c r="AB48" s="20">
        <f t="shared" si="4"/>
        <v>1</v>
      </c>
      <c r="AC48" s="20">
        <f t="shared" si="4"/>
        <v>0</v>
      </c>
      <c r="AD48" s="20">
        <f t="shared" si="4"/>
        <v>0</v>
      </c>
      <c r="AE48" s="20">
        <f t="shared" si="4"/>
        <v>0</v>
      </c>
      <c r="AF48" s="20">
        <f t="shared" si="4"/>
        <v>0</v>
      </c>
      <c r="AG48" s="20">
        <f t="shared" si="4"/>
        <v>0</v>
      </c>
      <c r="AK48" s="1428"/>
      <c r="AM48" s="7"/>
      <c r="AN48" s="7"/>
      <c r="AO48" s="7"/>
      <c r="AP48" s="7"/>
      <c r="AQ48" s="7"/>
      <c r="AR48" s="7"/>
      <c r="AS48" s="7"/>
      <c r="AT48" s="7"/>
    </row>
    <row r="49" spans="1:46" s="27" customFormat="1" ht="19.5" customHeight="1">
      <c r="A49" s="896"/>
      <c r="B49" s="1524" t="s">
        <v>615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K49" s="1428"/>
      <c r="AM49" s="7"/>
      <c r="AN49" s="7"/>
      <c r="AO49" s="7"/>
      <c r="AP49" s="7"/>
      <c r="AQ49" s="7"/>
      <c r="AR49" s="7"/>
      <c r="AS49" s="7"/>
      <c r="AT49" s="7"/>
    </row>
    <row r="50" spans="1:46" s="27" customFormat="1" ht="19.5" customHeight="1">
      <c r="A50" s="896"/>
      <c r="B50" s="847" t="s">
        <v>71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1617">
        <v>2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K50" s="1428"/>
      <c r="AM50" s="7"/>
      <c r="AN50" s="7"/>
      <c r="AO50" s="7"/>
      <c r="AP50" s="7"/>
      <c r="AQ50" s="7"/>
      <c r="AR50" s="7"/>
      <c r="AS50" s="7"/>
      <c r="AT50" s="7"/>
    </row>
    <row r="51" spans="1:46" s="27" customFormat="1" ht="35.25" customHeight="1" thickBot="1">
      <c r="A51" s="896" t="s">
        <v>169</v>
      </c>
      <c r="B51" s="1488" t="s">
        <v>621</v>
      </c>
      <c r="C51" s="846"/>
      <c r="D51" s="16" t="s">
        <v>622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Q51" s="27" t="s">
        <v>352</v>
      </c>
      <c r="AK51" s="1428"/>
      <c r="AM51" s="7"/>
      <c r="AN51" s="7"/>
      <c r="AO51" s="7"/>
      <c r="AP51" s="7"/>
      <c r="AQ51" s="7"/>
      <c r="AR51" s="7"/>
      <c r="AS51" s="7"/>
      <c r="AT51" s="7"/>
    </row>
    <row r="52" spans="1:46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876"/>
      <c r="Q52" s="291"/>
      <c r="R52" s="291" t="s">
        <v>352</v>
      </c>
      <c r="S52" s="291"/>
      <c r="U52" s="20"/>
      <c r="V52" s="1957" t="s">
        <v>32</v>
      </c>
      <c r="W52" s="1953"/>
      <c r="X52" s="1953"/>
      <c r="Y52" s="1953" t="s">
        <v>33</v>
      </c>
      <c r="Z52" s="1953"/>
      <c r="AA52" s="1953"/>
      <c r="AB52" s="1953" t="s">
        <v>34</v>
      </c>
      <c r="AC52" s="1953"/>
      <c r="AD52" s="1953"/>
      <c r="AE52" s="1953" t="s">
        <v>35</v>
      </c>
      <c r="AF52" s="1953"/>
      <c r="AG52" s="1954"/>
      <c r="AK52" s="1428"/>
      <c r="AM52" s="7"/>
      <c r="AN52" s="7"/>
      <c r="AO52" s="7"/>
      <c r="AP52" s="7"/>
      <c r="AQ52" s="7"/>
      <c r="AR52" s="7"/>
      <c r="AS52" s="7"/>
      <c r="AT52" s="7"/>
    </row>
    <row r="53" spans="1:46" s="27" customFormat="1" ht="18.75" customHeight="1">
      <c r="A53" s="896"/>
      <c r="B53" s="849" t="s">
        <v>615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876"/>
      <c r="Q53" s="291"/>
      <c r="R53" s="291"/>
      <c r="S53" s="291"/>
      <c r="U53" s="2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K53" s="1428"/>
      <c r="AM53" s="7"/>
      <c r="AN53" s="7"/>
      <c r="AO53" s="7"/>
      <c r="AP53" s="7"/>
      <c r="AQ53" s="7"/>
      <c r="AR53" s="7"/>
      <c r="AS53" s="7"/>
      <c r="AT53" s="7"/>
    </row>
    <row r="54" spans="1:46" s="27" customFormat="1" ht="18.75" customHeight="1">
      <c r="A54" s="896"/>
      <c r="B54" s="1518" t="s">
        <v>68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1611">
        <v>2</v>
      </c>
      <c r="O54" s="429"/>
      <c r="P54" s="876"/>
      <c r="Q54" s="291"/>
      <c r="R54" s="291"/>
      <c r="S54" s="291"/>
      <c r="U54" s="2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K54" s="1428"/>
      <c r="AM54" s="7"/>
      <c r="AN54" s="7"/>
      <c r="AO54" s="7"/>
      <c r="AP54" s="7"/>
      <c r="AQ54" s="7"/>
      <c r="AR54" s="7"/>
      <c r="AS54" s="7"/>
      <c r="AT54" s="7"/>
    </row>
    <row r="55" spans="1:46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876"/>
      <c r="Q55" s="291" t="s">
        <v>352</v>
      </c>
      <c r="R55" s="291"/>
      <c r="S55" s="29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K55" s="1428"/>
      <c r="AM55" s="7"/>
      <c r="AN55" s="7"/>
      <c r="AO55" s="7"/>
      <c r="AP55" s="7"/>
      <c r="AQ55" s="7"/>
      <c r="AR55" s="7"/>
      <c r="AS55" s="7"/>
      <c r="AT55" s="7"/>
    </row>
    <row r="56" spans="1:46" s="27" customFormat="1" ht="19.5" customHeight="1">
      <c r="A56" s="896"/>
      <c r="B56" s="849" t="s">
        <v>615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K56" s="1428"/>
      <c r="AM56" s="7"/>
      <c r="AN56" s="7"/>
      <c r="AO56" s="7"/>
      <c r="AP56" s="7"/>
      <c r="AQ56" s="7"/>
      <c r="AR56" s="7"/>
      <c r="AS56" s="7"/>
      <c r="AT56" s="7"/>
    </row>
    <row r="57" spans="1:46" s="27" customFormat="1" ht="19.5" customHeight="1">
      <c r="A57" s="896"/>
      <c r="B57" s="1524" t="s">
        <v>69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618">
        <v>3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K57" s="1428"/>
      <c r="AM57" s="7"/>
      <c r="AN57" s="7"/>
      <c r="AO57" s="7"/>
      <c r="AP57" s="7"/>
      <c r="AQ57" s="7"/>
      <c r="AR57" s="7"/>
      <c r="AS57" s="7"/>
      <c r="AT57" s="7"/>
    </row>
    <row r="58" spans="1:46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1617">
        <v>1</v>
      </c>
      <c r="U58" s="20" t="s">
        <v>361</v>
      </c>
      <c r="V58" s="20">
        <f aca="true" t="shared" si="5" ref="V58:AG58">COUNTIF($E55:$E67,V$9)</f>
        <v>0</v>
      </c>
      <c r="W58" s="20">
        <f t="shared" si="5"/>
        <v>0</v>
      </c>
      <c r="X58" s="20">
        <f t="shared" si="5"/>
        <v>0</v>
      </c>
      <c r="Y58" s="20">
        <f t="shared" si="5"/>
        <v>0</v>
      </c>
      <c r="Z58" s="20">
        <f t="shared" si="5"/>
        <v>0</v>
      </c>
      <c r="AA58" s="20">
        <f t="shared" si="5"/>
        <v>0</v>
      </c>
      <c r="AB58" s="20">
        <f t="shared" si="5"/>
        <v>0</v>
      </c>
      <c r="AC58" s="20">
        <f t="shared" si="5"/>
        <v>0</v>
      </c>
      <c r="AD58" s="20">
        <f t="shared" si="5"/>
        <v>0</v>
      </c>
      <c r="AE58" s="20">
        <f t="shared" si="5"/>
        <v>0</v>
      </c>
      <c r="AF58" s="20">
        <f t="shared" si="5"/>
        <v>0</v>
      </c>
      <c r="AG58" s="20">
        <f t="shared" si="5"/>
        <v>0</v>
      </c>
      <c r="AK58" s="1428"/>
      <c r="AM58" s="7"/>
      <c r="AN58" s="7"/>
      <c r="AO58" s="7"/>
      <c r="AP58" s="7"/>
      <c r="AQ58" s="7"/>
      <c r="AR58" s="7"/>
      <c r="AS58" s="7"/>
      <c r="AT58" s="7"/>
    </row>
    <row r="59" spans="1:46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6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7" ref="M59:M72">H59-I59</f>
        <v>120</v>
      </c>
      <c r="N59" s="87"/>
      <c r="O59" s="429"/>
      <c r="R59" s="20" t="s">
        <v>352</v>
      </c>
      <c r="AK59" s="1428"/>
      <c r="AM59" s="7"/>
      <c r="AN59" s="7"/>
      <c r="AO59" s="7"/>
      <c r="AP59" s="7"/>
      <c r="AQ59" s="7"/>
      <c r="AR59" s="7"/>
      <c r="AS59" s="7"/>
      <c r="AT59" s="7"/>
    </row>
    <row r="60" spans="1:46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6"/>
        <v>30</v>
      </c>
      <c r="I60" s="36">
        <f>SUM(J60:L60)</f>
        <v>15</v>
      </c>
      <c r="J60" s="24"/>
      <c r="K60" s="25"/>
      <c r="L60" s="25">
        <v>15</v>
      </c>
      <c r="M60" s="118">
        <f t="shared" si="7"/>
        <v>15</v>
      </c>
      <c r="N60" s="87"/>
      <c r="O60" s="429"/>
      <c r="R60" s="27" t="s">
        <v>352</v>
      </c>
      <c r="AK60" s="1428"/>
      <c r="AM60" s="7"/>
      <c r="AN60" s="7"/>
      <c r="AO60" s="7"/>
      <c r="AP60" s="7"/>
      <c r="AQ60" s="7"/>
      <c r="AR60" s="7"/>
      <c r="AS60" s="7"/>
      <c r="AT60" s="7"/>
    </row>
    <row r="61" spans="1:46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6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7"/>
        <v>90</v>
      </c>
      <c r="N61" s="87"/>
      <c r="O61" s="429"/>
      <c r="R61" s="27" t="s">
        <v>352</v>
      </c>
      <c r="AK61" s="1428"/>
      <c r="AM61" s="7"/>
      <c r="AN61" s="7"/>
      <c r="AO61" s="7"/>
      <c r="AP61" s="7"/>
      <c r="AQ61" s="7"/>
      <c r="AR61" s="7"/>
      <c r="AS61" s="7"/>
      <c r="AT61" s="7"/>
    </row>
    <row r="62" spans="1:46" s="27" customFormat="1" ht="19.5" customHeight="1">
      <c r="A62" s="896" t="s">
        <v>292</v>
      </c>
      <c r="B62" s="852" t="s">
        <v>607</v>
      </c>
      <c r="C62" s="850" t="s">
        <v>47</v>
      </c>
      <c r="D62" s="23"/>
      <c r="E62" s="23"/>
      <c r="F62" s="506"/>
      <c r="G62" s="1073">
        <v>4</v>
      </c>
      <c r="H62" s="166">
        <f t="shared" si="6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7"/>
        <v>75</v>
      </c>
      <c r="N62" s="69"/>
      <c r="O62" s="70"/>
      <c r="R62" s="27" t="s">
        <v>352</v>
      </c>
      <c r="U62" s="20"/>
      <c r="V62" s="297">
        <v>1</v>
      </c>
      <c r="W62" s="162" t="s">
        <v>341</v>
      </c>
      <c r="X62" s="162" t="s">
        <v>342</v>
      </c>
      <c r="Y62" s="162">
        <v>3</v>
      </c>
      <c r="Z62" s="162" t="s">
        <v>343</v>
      </c>
      <c r="AA62" s="162" t="s">
        <v>344</v>
      </c>
      <c r="AB62" s="162">
        <v>5</v>
      </c>
      <c r="AC62" s="162" t="s">
        <v>345</v>
      </c>
      <c r="AD62" s="162" t="s">
        <v>346</v>
      </c>
      <c r="AE62" s="162">
        <v>7</v>
      </c>
      <c r="AF62" s="162" t="s">
        <v>347</v>
      </c>
      <c r="AG62" s="298" t="s">
        <v>348</v>
      </c>
      <c r="AK62" s="1428"/>
      <c r="AM62" s="7"/>
      <c r="AN62" s="7"/>
      <c r="AO62" s="7"/>
      <c r="AP62" s="7"/>
      <c r="AQ62" s="7"/>
      <c r="AR62" s="7"/>
      <c r="AS62" s="7"/>
      <c r="AT62" s="7"/>
    </row>
    <row r="63" spans="1:46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6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7"/>
        <v>90</v>
      </c>
      <c r="N63" s="87"/>
      <c r="O63" s="429"/>
      <c r="AK63" s="1428"/>
      <c r="AM63" s="7"/>
      <c r="AN63" s="7"/>
      <c r="AO63" s="7"/>
      <c r="AP63" s="7"/>
      <c r="AQ63" s="7"/>
      <c r="AR63" s="7"/>
      <c r="AS63" s="7"/>
      <c r="AT63" s="7"/>
    </row>
    <row r="64" spans="1:46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6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7"/>
        <v>93</v>
      </c>
      <c r="N64" s="69"/>
      <c r="O64" s="70"/>
      <c r="U64" s="20" t="s">
        <v>359</v>
      </c>
      <c r="V64" s="20">
        <f aca="true" t="shared" si="8" ref="V64:AG64">COUNTIF($C68:$C72,V$9)</f>
        <v>0</v>
      </c>
      <c r="W64" s="20">
        <f t="shared" si="8"/>
        <v>0</v>
      </c>
      <c r="X64" s="20">
        <f t="shared" si="8"/>
        <v>0</v>
      </c>
      <c r="Y64" s="20">
        <f t="shared" si="8"/>
        <v>0</v>
      </c>
      <c r="Z64" s="20">
        <f t="shared" si="8"/>
        <v>0</v>
      </c>
      <c r="AA64" s="20">
        <f t="shared" si="8"/>
        <v>0</v>
      </c>
      <c r="AB64" s="20">
        <f t="shared" si="8"/>
        <v>0</v>
      </c>
      <c r="AC64" s="20">
        <f t="shared" si="8"/>
        <v>0</v>
      </c>
      <c r="AD64" s="20">
        <f t="shared" si="8"/>
        <v>0</v>
      </c>
      <c r="AE64" s="20">
        <f t="shared" si="8"/>
        <v>2</v>
      </c>
      <c r="AF64" s="20">
        <f t="shared" si="8"/>
        <v>0</v>
      </c>
      <c r="AG64" s="20">
        <f t="shared" si="8"/>
        <v>0</v>
      </c>
      <c r="AK64" s="1428"/>
      <c r="AM64" s="7"/>
      <c r="AN64" s="7"/>
      <c r="AO64" s="7"/>
      <c r="AP64" s="7"/>
      <c r="AQ64" s="7"/>
      <c r="AR64" s="7"/>
      <c r="AS64" s="7"/>
      <c r="AT64" s="7"/>
    </row>
    <row r="65" spans="1:46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6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7"/>
        <v>93</v>
      </c>
      <c r="N65" s="87"/>
      <c r="O65" s="429"/>
      <c r="AK65" s="1428"/>
      <c r="AM65" s="7"/>
      <c r="AN65" s="7"/>
      <c r="AO65" s="7"/>
      <c r="AP65" s="7"/>
      <c r="AQ65" s="7"/>
      <c r="AR65" s="7"/>
      <c r="AS65" s="7"/>
      <c r="AT65" s="7"/>
    </row>
    <row r="66" spans="1:46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6"/>
        <v>30</v>
      </c>
      <c r="I66" s="894">
        <f>SUM(J66:L66)</f>
        <v>18</v>
      </c>
      <c r="J66" s="286"/>
      <c r="K66" s="287"/>
      <c r="L66" s="287">
        <v>18</v>
      </c>
      <c r="M66" s="288">
        <f t="shared" si="7"/>
        <v>12</v>
      </c>
      <c r="N66" s="87"/>
      <c r="O66" s="429"/>
      <c r="AK66" s="1428"/>
      <c r="AM66" s="7"/>
      <c r="AN66" s="7"/>
      <c r="AO66" s="7"/>
      <c r="AP66" s="7"/>
      <c r="AQ66" s="7"/>
      <c r="AR66" s="7"/>
      <c r="AS66" s="7"/>
      <c r="AT66" s="7"/>
    </row>
    <row r="67" spans="1:46" s="27" customFormat="1" ht="19.5" customHeight="1">
      <c r="A67" s="896" t="s">
        <v>485</v>
      </c>
      <c r="B67" s="852" t="s">
        <v>594</v>
      </c>
      <c r="C67" s="850" t="s">
        <v>49</v>
      </c>
      <c r="D67" s="23"/>
      <c r="E67" s="23"/>
      <c r="F67" s="506"/>
      <c r="G67" s="1071">
        <v>5</v>
      </c>
      <c r="H67" s="167">
        <f t="shared" si="6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7"/>
        <v>90</v>
      </c>
      <c r="N67" s="87"/>
      <c r="O67" s="429"/>
      <c r="S67" s="27" t="s">
        <v>352</v>
      </c>
      <c r="AK67" s="1428"/>
      <c r="AM67" s="7"/>
      <c r="AN67" s="7"/>
      <c r="AO67" s="7"/>
      <c r="AP67" s="7"/>
      <c r="AQ67" s="7"/>
      <c r="AR67" s="7"/>
      <c r="AS67" s="7"/>
      <c r="AT67" s="7"/>
    </row>
    <row r="68" spans="1:46" s="27" customFormat="1" ht="19.5" customHeight="1">
      <c r="A68" s="896" t="s">
        <v>506</v>
      </c>
      <c r="B68" s="1247" t="s">
        <v>597</v>
      </c>
      <c r="C68" s="850" t="s">
        <v>49</v>
      </c>
      <c r="D68" s="23"/>
      <c r="E68" s="23"/>
      <c r="F68" s="144"/>
      <c r="G68" s="1073">
        <v>6</v>
      </c>
      <c r="H68" s="870">
        <f t="shared" si="6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7"/>
        <v>120</v>
      </c>
      <c r="N68" s="210"/>
      <c r="O68" s="253"/>
      <c r="AK68" s="1428"/>
      <c r="AM68" s="7"/>
      <c r="AN68" s="7"/>
      <c r="AO68" s="1541"/>
      <c r="AP68" s="7"/>
      <c r="AQ68" s="7"/>
      <c r="AR68" s="7"/>
      <c r="AS68" s="7"/>
      <c r="AT68" s="7"/>
    </row>
    <row r="69" spans="1:46" s="27" customFormat="1" ht="19.5" customHeight="1">
      <c r="A69" s="896" t="s">
        <v>507</v>
      </c>
      <c r="B69" s="1353" t="s">
        <v>598</v>
      </c>
      <c r="C69" s="850"/>
      <c r="D69" s="23"/>
      <c r="E69" s="23" t="s">
        <v>49</v>
      </c>
      <c r="F69" s="144"/>
      <c r="G69" s="1071">
        <v>1</v>
      </c>
      <c r="H69" s="166">
        <f t="shared" si="6"/>
        <v>30</v>
      </c>
      <c r="I69" s="270">
        <f>SUM(J69:L69)</f>
        <v>15</v>
      </c>
      <c r="J69" s="32"/>
      <c r="K69" s="33"/>
      <c r="L69" s="33">
        <v>15</v>
      </c>
      <c r="M69" s="118">
        <f t="shared" si="7"/>
        <v>15</v>
      </c>
      <c r="N69" s="167"/>
      <c r="O69" s="118"/>
      <c r="S69" s="27" t="s">
        <v>352</v>
      </c>
      <c r="U69" s="20"/>
      <c r="V69" s="1956"/>
      <c r="W69" s="1910"/>
      <c r="X69" s="1910"/>
      <c r="Y69" s="1910"/>
      <c r="Z69" s="1910"/>
      <c r="AA69" s="1910"/>
      <c r="AB69" s="1910"/>
      <c r="AC69" s="1910"/>
      <c r="AD69" s="1910"/>
      <c r="AE69" s="1910"/>
      <c r="AF69" s="1910"/>
      <c r="AG69" s="1955"/>
      <c r="AK69" s="1428"/>
      <c r="AM69" s="7"/>
      <c r="AN69" s="7"/>
      <c r="AO69" s="1541"/>
      <c r="AP69" s="7"/>
      <c r="AQ69" s="7"/>
      <c r="AR69" s="7"/>
      <c r="AS69" s="7"/>
      <c r="AT69" s="7"/>
    </row>
    <row r="70" spans="1:46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6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7"/>
        <v>120</v>
      </c>
      <c r="N70" s="69"/>
      <c r="O70" s="70"/>
      <c r="AK70" s="1428"/>
      <c r="AM70" s="7"/>
      <c r="AN70" s="7"/>
      <c r="AO70" s="7"/>
      <c r="AP70" s="7"/>
      <c r="AQ70" s="7"/>
      <c r="AR70" s="7"/>
      <c r="AS70" s="7"/>
      <c r="AT70" s="7"/>
    </row>
    <row r="71" spans="1:46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6"/>
        <v>45</v>
      </c>
      <c r="I71" s="894">
        <f>SUM(J71:L71)</f>
        <v>26</v>
      </c>
      <c r="J71" s="626"/>
      <c r="K71" s="627"/>
      <c r="L71" s="627">
        <v>26</v>
      </c>
      <c r="M71" s="288">
        <f t="shared" si="7"/>
        <v>19</v>
      </c>
      <c r="N71" s="947"/>
      <c r="O71" s="1321"/>
      <c r="AK71" s="1428"/>
      <c r="AM71" s="7"/>
      <c r="AN71" s="7"/>
      <c r="AO71" s="7"/>
      <c r="AP71" s="7"/>
      <c r="AQ71" s="7"/>
      <c r="AR71" s="7"/>
      <c r="AS71" s="7"/>
      <c r="AT71" s="7"/>
    </row>
    <row r="72" spans="1:46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6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7"/>
        <v>132</v>
      </c>
      <c r="N72" s="1022"/>
      <c r="O72" s="293"/>
      <c r="AK72" s="1428"/>
      <c r="AM72" s="7"/>
      <c r="AN72" s="7"/>
      <c r="AO72" s="7"/>
      <c r="AP72" s="7"/>
      <c r="AQ72" s="7"/>
      <c r="AR72" s="7"/>
      <c r="AS72" s="7"/>
      <c r="AT72" s="7"/>
    </row>
    <row r="73" spans="1:46" s="27" customFormat="1" ht="18.75" customHeight="1" thickBot="1">
      <c r="A73" s="1911" t="s">
        <v>630</v>
      </c>
      <c r="B73" s="1912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AK73" s="1428"/>
      <c r="AM73" s="7"/>
      <c r="AN73" s="7"/>
      <c r="AO73" s="7"/>
      <c r="AP73" s="7"/>
      <c r="AQ73" s="7"/>
      <c r="AR73" s="7"/>
      <c r="AS73" s="7"/>
      <c r="AT73" s="7"/>
    </row>
    <row r="74" spans="1:47" s="27" customFormat="1" ht="19.5" customHeight="1" thickBot="1">
      <c r="A74" s="1911" t="s">
        <v>631</v>
      </c>
      <c r="B74" s="1920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9" ref="H74:M74">H52+H55+H48+H63+H51+H67+H61+H68+H62+H64+H72+H58+H65+H66+H69+H70+H71+H60+H59</f>
        <v>1815</v>
      </c>
      <c r="I74" s="1586">
        <f t="shared" si="9"/>
        <v>719</v>
      </c>
      <c r="J74" s="1586">
        <f t="shared" si="9"/>
        <v>323</v>
      </c>
      <c r="K74" s="1586">
        <f t="shared" si="9"/>
        <v>161</v>
      </c>
      <c r="L74" s="1586">
        <f t="shared" si="9"/>
        <v>235</v>
      </c>
      <c r="M74" s="1586">
        <f t="shared" si="9"/>
        <v>1096</v>
      </c>
      <c r="N74" s="1587"/>
      <c r="O74" s="1587"/>
      <c r="P74" s="20">
        <f>G74*30</f>
        <v>2115</v>
      </c>
      <c r="AK74" s="1428"/>
      <c r="AM74" s="1422"/>
      <c r="AN74" s="1422"/>
      <c r="AO74" s="1422"/>
      <c r="AP74" s="1422"/>
      <c r="AQ74" s="1422"/>
      <c r="AR74" s="1422"/>
      <c r="AS74" s="1422"/>
      <c r="AT74" s="1422"/>
      <c r="AU74" s="1376"/>
    </row>
    <row r="75" spans="1:37" s="27" customFormat="1" ht="19.5" customHeight="1" thickBot="1">
      <c r="A75" s="1929" t="s">
        <v>512</v>
      </c>
      <c r="B75" s="1930"/>
      <c r="C75" s="1930"/>
      <c r="D75" s="1930"/>
      <c r="E75" s="1930"/>
      <c r="F75" s="1930"/>
      <c r="G75" s="1930"/>
      <c r="H75" s="1931"/>
      <c r="I75" s="1931"/>
      <c r="J75" s="1931"/>
      <c r="K75" s="1931"/>
      <c r="L75" s="1931"/>
      <c r="M75" s="1931"/>
      <c r="N75" s="1930"/>
      <c r="O75" s="1930"/>
      <c r="AK75" s="1428"/>
    </row>
    <row r="76" spans="1:37" s="27" customFormat="1" ht="19.5" customHeight="1">
      <c r="A76" s="493" t="s">
        <v>174</v>
      </c>
      <c r="B76" s="1494" t="s">
        <v>623</v>
      </c>
      <c r="C76" s="1505"/>
      <c r="D76" s="82" t="s">
        <v>622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27" t="s">
        <v>352</v>
      </c>
      <c r="AK76" s="1428"/>
    </row>
    <row r="77" spans="1:37" s="27" customFormat="1" ht="19.5" customHeight="1">
      <c r="A77" s="1076" t="s">
        <v>175</v>
      </c>
      <c r="B77" s="1495" t="s">
        <v>624</v>
      </c>
      <c r="C77" s="210"/>
      <c r="D77" s="40" t="s">
        <v>622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AK77" s="1428"/>
    </row>
    <row r="78" spans="1:37" s="27" customFormat="1" ht="19.5" customHeight="1">
      <c r="A78" s="1076" t="s">
        <v>178</v>
      </c>
      <c r="B78" s="1503" t="s">
        <v>601</v>
      </c>
      <c r="C78" s="167"/>
      <c r="D78" s="16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R78" s="27" t="s">
        <v>352</v>
      </c>
      <c r="AK78" s="1428"/>
    </row>
    <row r="79" spans="1:37" s="27" customFormat="1" ht="19.5" customHeight="1" thickBot="1">
      <c r="A79" s="1076" t="s">
        <v>182</v>
      </c>
      <c r="B79" s="1504" t="s">
        <v>91</v>
      </c>
      <c r="C79" s="1244"/>
      <c r="D79" s="38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S79" s="27" t="s">
        <v>352</v>
      </c>
      <c r="AK79" s="1428"/>
    </row>
    <row r="80" spans="1:37" s="27" customFormat="1" ht="19.5" customHeight="1" thickBot="1">
      <c r="A80" s="1911" t="s">
        <v>630</v>
      </c>
      <c r="B80" s="1912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AK80" s="1428"/>
    </row>
    <row r="81" spans="1:37" s="27" customFormat="1" ht="19.5" customHeight="1" thickBot="1">
      <c r="A81" s="1911" t="s">
        <v>631</v>
      </c>
      <c r="B81" s="192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S81" s="27" t="s">
        <v>352</v>
      </c>
      <c r="AK81" s="1428"/>
    </row>
    <row r="82" spans="1:37" s="27" customFormat="1" ht="19.5" customHeight="1" thickBot="1">
      <c r="A82" s="1911" t="s">
        <v>560</v>
      </c>
      <c r="B82" s="1912"/>
      <c r="C82" s="1912"/>
      <c r="D82" s="1912"/>
      <c r="E82" s="1912"/>
      <c r="F82" s="1912"/>
      <c r="G82" s="1912"/>
      <c r="H82" s="1912"/>
      <c r="I82" s="1912"/>
      <c r="J82" s="1912"/>
      <c r="K82" s="1912"/>
      <c r="L82" s="1912"/>
      <c r="M82" s="1912"/>
      <c r="N82" s="1912"/>
      <c r="O82" s="1912"/>
      <c r="AK82" s="1428"/>
    </row>
    <row r="83" spans="1:37" s="978" customFormat="1" ht="19.5" customHeight="1" thickBot="1">
      <c r="A83" s="493" t="s">
        <v>513</v>
      </c>
      <c r="B83" s="861" t="s">
        <v>561</v>
      </c>
      <c r="C83" s="860">
        <v>8</v>
      </c>
      <c r="D83" s="95"/>
      <c r="E83" s="95"/>
      <c r="F83" s="1261"/>
      <c r="G83" s="1283">
        <f>6+1.5</f>
        <v>7.5</v>
      </c>
      <c r="H83" s="1973"/>
      <c r="I83" s="1974"/>
      <c r="J83" s="1974"/>
      <c r="K83" s="1974"/>
      <c r="L83" s="1974"/>
      <c r="M83" s="1975"/>
      <c r="N83" s="919"/>
      <c r="O83" s="920"/>
      <c r="S83" s="978" t="s">
        <v>352</v>
      </c>
      <c r="AK83" s="1429"/>
    </row>
    <row r="84" spans="1:37" s="27" customFormat="1" ht="19.5" customHeight="1" thickBot="1">
      <c r="A84" s="1971" t="s">
        <v>202</v>
      </c>
      <c r="B84" s="197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976"/>
      <c r="J84" s="1912"/>
      <c r="K84" s="1912"/>
      <c r="L84" s="1912"/>
      <c r="M84" s="1920"/>
      <c r="N84" s="922"/>
      <c r="O84" s="199"/>
      <c r="AK84" s="1428"/>
    </row>
    <row r="85" spans="1:37" s="27" customFormat="1" ht="19.5" customHeight="1" thickBot="1">
      <c r="A85" s="1911" t="s">
        <v>632</v>
      </c>
      <c r="B85" s="1912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AK85" s="1428"/>
    </row>
    <row r="86" spans="1:37" s="41" customFormat="1" ht="19.5" customHeight="1" thickBot="1">
      <c r="A86" s="1911" t="s">
        <v>633</v>
      </c>
      <c r="B86" s="1920"/>
      <c r="C86" s="1111"/>
      <c r="D86" s="1112"/>
      <c r="E86" s="1113"/>
      <c r="F86" s="1219"/>
      <c r="G86" s="1225">
        <f>G46+G74+G78+G84</f>
        <v>130</v>
      </c>
      <c r="H86" s="1274">
        <f aca="true" t="shared" si="10" ref="H86:M86">H46+H74+H84</f>
        <v>2610</v>
      </c>
      <c r="I86" s="1270">
        <f t="shared" si="10"/>
        <v>858</v>
      </c>
      <c r="J86" s="1270">
        <f t="shared" si="10"/>
        <v>420</v>
      </c>
      <c r="K86" s="1270">
        <f t="shared" si="10"/>
        <v>170</v>
      </c>
      <c r="L86" s="1270">
        <f t="shared" si="10"/>
        <v>267</v>
      </c>
      <c r="M86" s="1275">
        <f t="shared" si="10"/>
        <v>1272</v>
      </c>
      <c r="N86" s="1274"/>
      <c r="O86" s="1270"/>
      <c r="P86" s="20"/>
      <c r="AK86" s="1427"/>
    </row>
    <row r="87" spans="1:37" s="27" customFormat="1" ht="19.5" customHeight="1" thickBot="1">
      <c r="A87" s="1911" t="s">
        <v>229</v>
      </c>
      <c r="B87" s="1912"/>
      <c r="C87" s="1912"/>
      <c r="D87" s="1912"/>
      <c r="E87" s="1912"/>
      <c r="F87" s="1912"/>
      <c r="G87" s="1912"/>
      <c r="H87" s="1912"/>
      <c r="I87" s="1912"/>
      <c r="J87" s="1912"/>
      <c r="K87" s="1912"/>
      <c r="L87" s="1912"/>
      <c r="M87" s="1912"/>
      <c r="N87" s="1912"/>
      <c r="O87" s="1912"/>
      <c r="AK87" s="1428"/>
    </row>
    <row r="88" spans="1:37" s="27" customFormat="1" ht="19.5" customHeight="1" thickBot="1">
      <c r="A88" s="1911" t="s">
        <v>500</v>
      </c>
      <c r="B88" s="1912"/>
      <c r="C88" s="1912"/>
      <c r="D88" s="1912"/>
      <c r="E88" s="1912"/>
      <c r="F88" s="1912"/>
      <c r="G88" s="1912"/>
      <c r="H88" s="1912"/>
      <c r="I88" s="1912"/>
      <c r="J88" s="1912"/>
      <c r="K88" s="1912"/>
      <c r="L88" s="1912"/>
      <c r="M88" s="1912"/>
      <c r="N88" s="1912"/>
      <c r="O88" s="1912"/>
      <c r="AK88" s="1428"/>
    </row>
    <row r="89" spans="1:46" s="902" customFormat="1" ht="19.5" customHeight="1">
      <c r="A89" s="1942" t="s">
        <v>400</v>
      </c>
      <c r="B89" s="1943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K89" s="1427"/>
      <c r="AM89" s="7"/>
      <c r="AN89" s="7"/>
      <c r="AO89" s="7"/>
      <c r="AP89" s="7"/>
      <c r="AQ89" s="7"/>
      <c r="AR89" s="7"/>
      <c r="AS89" s="7"/>
      <c r="AT89" s="7"/>
    </row>
    <row r="90" spans="1:46" s="902" customFormat="1" ht="19.5" customHeight="1">
      <c r="A90" s="1942" t="s">
        <v>412</v>
      </c>
      <c r="B90" s="1943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U90" s="20" t="s">
        <v>359</v>
      </c>
      <c r="V90" s="20" t="e">
        <f>COUNTIF(#REF!,V$9)</f>
        <v>#REF!</v>
      </c>
      <c r="W90" s="20" t="e">
        <f>COUNTIF(#REF!,W$9)</f>
        <v>#REF!</v>
      </c>
      <c r="X90" s="20" t="e">
        <f>COUNTIF(#REF!,X$9)</f>
        <v>#REF!</v>
      </c>
      <c r="Y90" s="20" t="e">
        <f>COUNTIF(#REF!,Y$9)</f>
        <v>#REF!</v>
      </c>
      <c r="Z90" s="20" t="e">
        <f>COUNTIF(#REF!,Z$9)</f>
        <v>#REF!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K90" s="1427"/>
      <c r="AM90" s="7"/>
      <c r="AN90" s="7"/>
      <c r="AO90" s="7"/>
      <c r="AP90" s="7"/>
      <c r="AQ90" s="7"/>
      <c r="AR90" s="7"/>
      <c r="AS90" s="7"/>
      <c r="AT90" s="7"/>
    </row>
    <row r="91" spans="1:46" s="902" customFormat="1" ht="19.5" customHeight="1">
      <c r="A91" s="1944" t="s">
        <v>409</v>
      </c>
      <c r="B91" s="1945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K91" s="1427"/>
      <c r="AM91" s="7"/>
      <c r="AN91" s="7"/>
      <c r="AO91" s="7"/>
      <c r="AP91" s="7"/>
      <c r="AQ91" s="7"/>
      <c r="AR91" s="7"/>
      <c r="AS91" s="7"/>
      <c r="AT91" s="7"/>
    </row>
    <row r="92" spans="1:46" s="978" customFormat="1" ht="19.5" customHeight="1" thickBot="1">
      <c r="A92" s="1944" t="s">
        <v>414</v>
      </c>
      <c r="B92" s="1945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76"/>
      <c r="Q92" s="977"/>
      <c r="R92" s="977"/>
      <c r="S92" s="977"/>
      <c r="AK92" s="1429"/>
      <c r="AM92" s="7"/>
      <c r="AN92" s="7"/>
      <c r="AO92" s="7"/>
      <c r="AP92" s="7"/>
      <c r="AQ92" s="7"/>
      <c r="AR92" s="7"/>
      <c r="AS92" s="7"/>
      <c r="AT92" s="7"/>
    </row>
    <row r="93" spans="1:47" s="902" customFormat="1" ht="19.5" customHeight="1" thickBot="1">
      <c r="A93" s="1967" t="s">
        <v>399</v>
      </c>
      <c r="B93" s="1968"/>
      <c r="C93" s="1126"/>
      <c r="D93" s="1127"/>
      <c r="E93" s="1127"/>
      <c r="F93" s="1128"/>
      <c r="G93" s="1012">
        <f aca="true" t="shared" si="11" ref="G93:O93">SUM(G89:G92)</f>
        <v>12</v>
      </c>
      <c r="H93" s="981">
        <f t="shared" si="11"/>
        <v>360</v>
      </c>
      <c r="I93" s="900">
        <f t="shared" si="11"/>
        <v>122</v>
      </c>
      <c r="J93" s="900">
        <f t="shared" si="11"/>
        <v>71</v>
      </c>
      <c r="K93" s="900">
        <f t="shared" si="11"/>
        <v>0</v>
      </c>
      <c r="L93" s="900">
        <f t="shared" si="11"/>
        <v>51</v>
      </c>
      <c r="M93" s="900">
        <f t="shared" si="11"/>
        <v>238</v>
      </c>
      <c r="N93" s="911">
        <f t="shared" si="11"/>
        <v>0</v>
      </c>
      <c r="O93" s="1385">
        <f t="shared" si="11"/>
        <v>0</v>
      </c>
      <c r="U93" s="20" t="s">
        <v>361</v>
      </c>
      <c r="V93" s="20" t="e">
        <f>COUNTIF(#REF!,V$9)</f>
        <v>#REF!</v>
      </c>
      <c r="W93" s="20" t="e">
        <f>COUNTIF(#REF!,W$9)</f>
        <v>#REF!</v>
      </c>
      <c r="X93" s="20" t="e">
        <f>COUNTIF(#REF!,X$9)</f>
        <v>#REF!</v>
      </c>
      <c r="Y93" s="20" t="e">
        <f>COUNTIF(#REF!,Y$9)</f>
        <v>#REF!</v>
      </c>
      <c r="Z93" s="20" t="e">
        <f>COUNTIF(#REF!,Z$9)</f>
        <v>#REF!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K93" s="1427"/>
      <c r="AM93" s="1423"/>
      <c r="AN93" s="1423"/>
      <c r="AO93" s="1423"/>
      <c r="AP93" s="1423"/>
      <c r="AQ93" s="1423"/>
      <c r="AR93" s="1423"/>
      <c r="AS93" s="1423"/>
      <c r="AT93" s="1423"/>
      <c r="AU93" s="1376"/>
    </row>
    <row r="94" spans="1:37" s="20" customFormat="1" ht="19.5" customHeight="1">
      <c r="A94" s="141" t="s">
        <v>389</v>
      </c>
      <c r="B94" s="855" t="s">
        <v>36</v>
      </c>
      <c r="C94" s="1409"/>
      <c r="D94" s="1287">
        <v>5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AK94" s="1427"/>
    </row>
    <row r="95" spans="1:37" s="20" customFormat="1" ht="19.5" customHeight="1">
      <c r="A95" s="141" t="s">
        <v>390</v>
      </c>
      <c r="B95" s="1008" t="s">
        <v>255</v>
      </c>
      <c r="C95" s="1402"/>
      <c r="D95" s="1287">
        <v>5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AK95" s="1427"/>
    </row>
    <row r="96" spans="1:37" s="20" customFormat="1" ht="19.5" customHeight="1">
      <c r="A96" s="141" t="s">
        <v>391</v>
      </c>
      <c r="B96" s="1380" t="s">
        <v>314</v>
      </c>
      <c r="C96" s="1402"/>
      <c r="D96" s="1287">
        <v>5</v>
      </c>
      <c r="E96" s="1287"/>
      <c r="F96" s="1290"/>
      <c r="G96" s="999">
        <v>3</v>
      </c>
      <c r="H96" s="951">
        <f aca="true" t="shared" si="12" ref="H96:H111">G96*30</f>
        <v>90</v>
      </c>
      <c r="I96" s="294">
        <f aca="true" t="shared" si="13" ref="I96:I111">J96+K96+L96</f>
        <v>30</v>
      </c>
      <c r="J96" s="268">
        <v>20</v>
      </c>
      <c r="K96" s="326"/>
      <c r="L96" s="326">
        <v>10</v>
      </c>
      <c r="M96" s="839">
        <f aca="true" t="shared" si="14" ref="M96:M111">H96-I96</f>
        <v>60</v>
      </c>
      <c r="N96" s="1291"/>
      <c r="O96" s="1550"/>
      <c r="AK96" s="1427"/>
    </row>
    <row r="97" spans="1:37" s="20" customFormat="1" ht="19.5" customHeight="1">
      <c r="A97" s="141" t="s">
        <v>425</v>
      </c>
      <c r="B97" s="1380" t="s">
        <v>316</v>
      </c>
      <c r="C97" s="1402"/>
      <c r="D97" s="1287">
        <v>5</v>
      </c>
      <c r="E97" s="1287"/>
      <c r="F97" s="1290"/>
      <c r="G97" s="999">
        <v>3</v>
      </c>
      <c r="H97" s="951">
        <f t="shared" si="12"/>
        <v>90</v>
      </c>
      <c r="I97" s="294">
        <f t="shared" si="13"/>
        <v>30</v>
      </c>
      <c r="J97" s="268">
        <v>20</v>
      </c>
      <c r="K97" s="326"/>
      <c r="L97" s="326">
        <v>10</v>
      </c>
      <c r="M97" s="839">
        <f t="shared" si="14"/>
        <v>60</v>
      </c>
      <c r="N97" s="1291"/>
      <c r="O97" s="1550"/>
      <c r="AK97" s="1427"/>
    </row>
    <row r="98" spans="1:37" s="20" customFormat="1" ht="19.5" customHeight="1">
      <c r="A98" s="141" t="s">
        <v>568</v>
      </c>
      <c r="B98" s="1380" t="s">
        <v>588</v>
      </c>
      <c r="C98" s="1402"/>
      <c r="D98" s="1287">
        <v>5</v>
      </c>
      <c r="E98" s="1287"/>
      <c r="F98" s="1290"/>
      <c r="G98" s="999">
        <v>3</v>
      </c>
      <c r="H98" s="951">
        <f t="shared" si="12"/>
        <v>90</v>
      </c>
      <c r="I98" s="294">
        <f t="shared" si="13"/>
        <v>30</v>
      </c>
      <c r="J98" s="268">
        <v>20</v>
      </c>
      <c r="K98" s="326"/>
      <c r="L98" s="326">
        <v>10</v>
      </c>
      <c r="M98" s="839">
        <f t="shared" si="14"/>
        <v>60</v>
      </c>
      <c r="N98" s="1291"/>
      <c r="O98" s="1550"/>
      <c r="AK98" s="1427"/>
    </row>
    <row r="99" spans="1:37" s="20" customFormat="1" ht="19.5" customHeight="1">
      <c r="A99" s="141" t="s">
        <v>569</v>
      </c>
      <c r="B99" s="1380" t="s">
        <v>52</v>
      </c>
      <c r="C99" s="1402"/>
      <c r="D99" s="1287">
        <v>5</v>
      </c>
      <c r="E99" s="1287"/>
      <c r="F99" s="1290"/>
      <c r="G99" s="999">
        <v>3</v>
      </c>
      <c r="H99" s="951">
        <f t="shared" si="12"/>
        <v>90</v>
      </c>
      <c r="I99" s="294">
        <f t="shared" si="13"/>
        <v>30</v>
      </c>
      <c r="J99" s="268">
        <v>20</v>
      </c>
      <c r="K99" s="326"/>
      <c r="L99" s="326">
        <v>10</v>
      </c>
      <c r="M99" s="839">
        <f t="shared" si="14"/>
        <v>60</v>
      </c>
      <c r="N99" s="1291"/>
      <c r="O99" s="1550"/>
      <c r="AK99" s="1427"/>
    </row>
    <row r="100" spans="1:37" s="20" customFormat="1" ht="19.5" customHeight="1">
      <c r="A100" s="141" t="s">
        <v>570</v>
      </c>
      <c r="B100" s="1408" t="s">
        <v>567</v>
      </c>
      <c r="C100" s="1402"/>
      <c r="D100" s="1287">
        <v>5</v>
      </c>
      <c r="E100" s="1287"/>
      <c r="F100" s="1290"/>
      <c r="G100" s="999">
        <v>3</v>
      </c>
      <c r="H100" s="951">
        <f t="shared" si="12"/>
        <v>90</v>
      </c>
      <c r="I100" s="294">
        <f t="shared" si="13"/>
        <v>30</v>
      </c>
      <c r="J100" s="268">
        <v>20</v>
      </c>
      <c r="K100" s="326"/>
      <c r="L100" s="326">
        <v>10</v>
      </c>
      <c r="M100" s="839">
        <f t="shared" si="14"/>
        <v>60</v>
      </c>
      <c r="N100" s="1291"/>
      <c r="O100" s="1550"/>
      <c r="AK100" s="1427"/>
    </row>
    <row r="101" spans="1:37" s="20" customFormat="1" ht="19.5" customHeight="1">
      <c r="A101" s="141" t="s">
        <v>571</v>
      </c>
      <c r="B101" s="855" t="s">
        <v>36</v>
      </c>
      <c r="C101" s="1402"/>
      <c r="D101" s="1287">
        <v>6</v>
      </c>
      <c r="E101" s="1287"/>
      <c r="F101" s="1290"/>
      <c r="G101" s="999">
        <v>3</v>
      </c>
      <c r="H101" s="951">
        <f t="shared" si="12"/>
        <v>90</v>
      </c>
      <c r="I101" s="294">
        <f t="shared" si="13"/>
        <v>36</v>
      </c>
      <c r="J101" s="268">
        <v>18</v>
      </c>
      <c r="K101" s="326"/>
      <c r="L101" s="326">
        <v>18</v>
      </c>
      <c r="M101" s="839">
        <f t="shared" si="14"/>
        <v>54</v>
      </c>
      <c r="N101" s="1291"/>
      <c r="O101" s="1550"/>
      <c r="AK101" s="1427"/>
    </row>
    <row r="102" spans="1:37" s="20" customFormat="1" ht="19.5" customHeight="1">
      <c r="A102" s="141" t="s">
        <v>572</v>
      </c>
      <c r="B102" s="1009" t="s">
        <v>57</v>
      </c>
      <c r="C102" s="1402"/>
      <c r="D102" s="1287">
        <v>6</v>
      </c>
      <c r="E102" s="1287"/>
      <c r="F102" s="1290"/>
      <c r="G102" s="999">
        <v>3</v>
      </c>
      <c r="H102" s="951">
        <f t="shared" si="12"/>
        <v>90</v>
      </c>
      <c r="I102" s="294">
        <f t="shared" si="13"/>
        <v>36</v>
      </c>
      <c r="J102" s="268">
        <v>18</v>
      </c>
      <c r="K102" s="326"/>
      <c r="L102" s="326">
        <v>18</v>
      </c>
      <c r="M102" s="839">
        <f t="shared" si="14"/>
        <v>54</v>
      </c>
      <c r="N102" s="1291"/>
      <c r="O102" s="1550"/>
      <c r="AK102" s="1427"/>
    </row>
    <row r="103" spans="1:37" s="20" customFormat="1" ht="19.5" customHeight="1">
      <c r="A103" s="141" t="s">
        <v>573</v>
      </c>
      <c r="B103" s="1380" t="s">
        <v>134</v>
      </c>
      <c r="C103" s="1402"/>
      <c r="D103" s="1287">
        <v>6</v>
      </c>
      <c r="E103" s="1287"/>
      <c r="F103" s="1290"/>
      <c r="G103" s="999">
        <v>3</v>
      </c>
      <c r="H103" s="951">
        <f t="shared" si="12"/>
        <v>90</v>
      </c>
      <c r="I103" s="294">
        <f t="shared" si="13"/>
        <v>36</v>
      </c>
      <c r="J103" s="268">
        <v>18</v>
      </c>
      <c r="K103" s="326"/>
      <c r="L103" s="326">
        <v>18</v>
      </c>
      <c r="M103" s="839">
        <f t="shared" si="14"/>
        <v>54</v>
      </c>
      <c r="N103" s="1291"/>
      <c r="O103" s="1550"/>
      <c r="AK103" s="1427"/>
    </row>
    <row r="104" spans="1:37" s="20" customFormat="1" ht="19.5" customHeight="1">
      <c r="A104" s="141" t="s">
        <v>574</v>
      </c>
      <c r="B104" s="1380" t="s">
        <v>123</v>
      </c>
      <c r="C104" s="1402"/>
      <c r="D104" s="1287">
        <v>6</v>
      </c>
      <c r="E104" s="1287"/>
      <c r="F104" s="1290"/>
      <c r="G104" s="999">
        <v>3</v>
      </c>
      <c r="H104" s="951">
        <f t="shared" si="12"/>
        <v>90</v>
      </c>
      <c r="I104" s="294">
        <f t="shared" si="13"/>
        <v>36</v>
      </c>
      <c r="J104" s="268">
        <v>18</v>
      </c>
      <c r="K104" s="326"/>
      <c r="L104" s="326">
        <v>18</v>
      </c>
      <c r="M104" s="839">
        <f t="shared" si="14"/>
        <v>54</v>
      </c>
      <c r="N104" s="1291"/>
      <c r="O104" s="1550"/>
      <c r="AK104" s="1427"/>
    </row>
    <row r="105" spans="1:37" s="20" customFormat="1" ht="19.5" customHeight="1">
      <c r="A105" s="141" t="s">
        <v>575</v>
      </c>
      <c r="B105" s="1408" t="s">
        <v>567</v>
      </c>
      <c r="C105" s="1402"/>
      <c r="D105" s="1287">
        <v>6</v>
      </c>
      <c r="E105" s="1287"/>
      <c r="F105" s="1290"/>
      <c r="G105" s="999">
        <v>3</v>
      </c>
      <c r="H105" s="951">
        <f t="shared" si="12"/>
        <v>90</v>
      </c>
      <c r="I105" s="294">
        <f t="shared" si="13"/>
        <v>36</v>
      </c>
      <c r="J105" s="268">
        <v>18</v>
      </c>
      <c r="K105" s="326"/>
      <c r="L105" s="326">
        <v>18</v>
      </c>
      <c r="M105" s="839">
        <f t="shared" si="14"/>
        <v>54</v>
      </c>
      <c r="N105" s="1291"/>
      <c r="O105" s="1550"/>
      <c r="AK105" s="1427"/>
    </row>
    <row r="106" spans="1:37" s="20" customFormat="1" ht="19.5" customHeight="1">
      <c r="A106" s="141" t="s">
        <v>576</v>
      </c>
      <c r="B106" s="855" t="s">
        <v>36</v>
      </c>
      <c r="C106" s="1402"/>
      <c r="D106" s="58">
        <v>7</v>
      </c>
      <c r="E106" s="58"/>
      <c r="F106" s="1293"/>
      <c r="G106" s="999">
        <v>3</v>
      </c>
      <c r="H106" s="951">
        <f t="shared" si="12"/>
        <v>90</v>
      </c>
      <c r="I106" s="294">
        <f t="shared" si="13"/>
        <v>30</v>
      </c>
      <c r="J106" s="268">
        <v>15</v>
      </c>
      <c r="K106" s="326"/>
      <c r="L106" s="326">
        <v>15</v>
      </c>
      <c r="M106" s="839">
        <f t="shared" si="14"/>
        <v>60</v>
      </c>
      <c r="N106" s="1291"/>
      <c r="O106" s="1550"/>
      <c r="AK106" s="1427"/>
    </row>
    <row r="107" spans="1:37" s="20" customFormat="1" ht="19.5" customHeight="1">
      <c r="A107" s="141" t="s">
        <v>577</v>
      </c>
      <c r="B107" s="1009" t="s">
        <v>329</v>
      </c>
      <c r="C107" s="936"/>
      <c r="D107" s="58">
        <v>7</v>
      </c>
      <c r="E107" s="58"/>
      <c r="F107" s="1293"/>
      <c r="G107" s="999">
        <v>3</v>
      </c>
      <c r="H107" s="951">
        <f t="shared" si="12"/>
        <v>90</v>
      </c>
      <c r="I107" s="294">
        <f t="shared" si="13"/>
        <v>30</v>
      </c>
      <c r="J107" s="268">
        <v>15</v>
      </c>
      <c r="K107" s="326"/>
      <c r="L107" s="326">
        <v>15</v>
      </c>
      <c r="M107" s="839">
        <f t="shared" si="14"/>
        <v>60</v>
      </c>
      <c r="N107" s="1291"/>
      <c r="O107" s="1550"/>
      <c r="AK107" s="1427"/>
    </row>
    <row r="108" spans="1:37" s="20" customFormat="1" ht="19.5" customHeight="1">
      <c r="A108" s="141" t="s">
        <v>578</v>
      </c>
      <c r="B108" s="1408" t="s">
        <v>567</v>
      </c>
      <c r="C108" s="936"/>
      <c r="D108" s="58">
        <v>7</v>
      </c>
      <c r="E108" s="58"/>
      <c r="F108" s="1293"/>
      <c r="G108" s="999">
        <v>3</v>
      </c>
      <c r="H108" s="951">
        <f t="shared" si="12"/>
        <v>90</v>
      </c>
      <c r="I108" s="294">
        <f t="shared" si="13"/>
        <v>30</v>
      </c>
      <c r="J108" s="268">
        <v>15</v>
      </c>
      <c r="K108" s="326"/>
      <c r="L108" s="326">
        <v>15</v>
      </c>
      <c r="M108" s="839">
        <f t="shared" si="14"/>
        <v>60</v>
      </c>
      <c r="N108" s="1291"/>
      <c r="O108" s="1550"/>
      <c r="AK108" s="1427"/>
    </row>
    <row r="109" spans="1:37" s="20" customFormat="1" ht="19.5" customHeight="1">
      <c r="A109" s="141" t="s">
        <v>579</v>
      </c>
      <c r="B109" s="855" t="s">
        <v>36</v>
      </c>
      <c r="C109" s="936"/>
      <c r="D109" s="58">
        <v>8</v>
      </c>
      <c r="E109" s="579"/>
      <c r="F109" s="1294"/>
      <c r="G109" s="999">
        <v>3</v>
      </c>
      <c r="H109" s="951">
        <f t="shared" si="12"/>
        <v>90</v>
      </c>
      <c r="I109" s="294">
        <f t="shared" si="13"/>
        <v>36</v>
      </c>
      <c r="J109" s="268">
        <v>18</v>
      </c>
      <c r="K109" s="326"/>
      <c r="L109" s="326">
        <v>18</v>
      </c>
      <c r="M109" s="839">
        <f t="shared" si="14"/>
        <v>54</v>
      </c>
      <c r="N109" s="1375"/>
      <c r="O109" s="1432"/>
      <c r="AK109" s="1427"/>
    </row>
    <row r="110" spans="1:37" s="20" customFormat="1" ht="19.5" customHeight="1">
      <c r="A110" s="141" t="s">
        <v>580</v>
      </c>
      <c r="B110" s="967" t="s">
        <v>411</v>
      </c>
      <c r="C110" s="979"/>
      <c r="D110" s="58">
        <v>8</v>
      </c>
      <c r="E110" s="579"/>
      <c r="F110" s="1294"/>
      <c r="G110" s="999">
        <v>3</v>
      </c>
      <c r="H110" s="951">
        <f t="shared" si="12"/>
        <v>90</v>
      </c>
      <c r="I110" s="294">
        <f t="shared" si="13"/>
        <v>36</v>
      </c>
      <c r="J110" s="268">
        <v>18</v>
      </c>
      <c r="K110" s="326"/>
      <c r="L110" s="326">
        <v>18</v>
      </c>
      <c r="M110" s="839">
        <f t="shared" si="14"/>
        <v>54</v>
      </c>
      <c r="N110" s="1375"/>
      <c r="O110" s="1432"/>
      <c r="AK110" s="1427"/>
    </row>
    <row r="111" spans="1:37" s="20" customFormat="1" ht="19.5" customHeight="1" thickBot="1">
      <c r="A111" s="141" t="s">
        <v>592</v>
      </c>
      <c r="B111" s="1410" t="s">
        <v>567</v>
      </c>
      <c r="C111" s="979"/>
      <c r="D111" s="58">
        <v>8</v>
      </c>
      <c r="E111" s="579"/>
      <c r="F111" s="1294"/>
      <c r="G111" s="999">
        <v>3</v>
      </c>
      <c r="H111" s="951">
        <f t="shared" si="12"/>
        <v>90</v>
      </c>
      <c r="I111" s="294">
        <f t="shared" si="13"/>
        <v>36</v>
      </c>
      <c r="J111" s="268">
        <v>18</v>
      </c>
      <c r="K111" s="326"/>
      <c r="L111" s="326">
        <v>18</v>
      </c>
      <c r="M111" s="839">
        <f t="shared" si="14"/>
        <v>54</v>
      </c>
      <c r="N111" s="1378"/>
      <c r="O111" s="1551"/>
      <c r="AK111" s="1427"/>
    </row>
    <row r="112" spans="1:37" s="20" customFormat="1" ht="19.5" customHeight="1" thickBot="1">
      <c r="A112" s="1929" t="s">
        <v>502</v>
      </c>
      <c r="B112" s="1930"/>
      <c r="C112" s="1930"/>
      <c r="D112" s="1930"/>
      <c r="E112" s="1930"/>
      <c r="F112" s="1930"/>
      <c r="G112" s="1930"/>
      <c r="H112" s="1930"/>
      <c r="I112" s="1930"/>
      <c r="J112" s="1930"/>
      <c r="K112" s="1930"/>
      <c r="L112" s="1930"/>
      <c r="M112" s="1930"/>
      <c r="N112" s="1930"/>
      <c r="O112" s="1930"/>
      <c r="AK112" s="1427"/>
    </row>
    <row r="113" spans="1:46" s="27" customFormat="1" ht="21" customHeight="1">
      <c r="A113" s="1921" t="s">
        <v>625</v>
      </c>
      <c r="B113" s="1922"/>
      <c r="C113" s="941"/>
      <c r="D113" s="59">
        <v>3</v>
      </c>
      <c r="E113" s="59"/>
      <c r="F113" s="864"/>
      <c r="G113" s="992">
        <v>6</v>
      </c>
      <c r="H113" s="867">
        <f aca="true" t="shared" si="15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16" ref="M113:M118">H113-I113</f>
        <v>120</v>
      </c>
      <c r="N113" s="1607">
        <v>4</v>
      </c>
      <c r="O113" s="245"/>
      <c r="AK113" s="1428"/>
      <c r="AM113" s="7"/>
      <c r="AN113" s="7"/>
      <c r="AO113" s="7"/>
      <c r="AP113" s="7"/>
      <c r="AQ113" s="7"/>
      <c r="AR113" s="7"/>
      <c r="AS113" s="7"/>
      <c r="AT113" s="7"/>
    </row>
    <row r="114" spans="1:46" s="27" customFormat="1" ht="19.5" customHeight="1">
      <c r="A114" s="1927" t="s">
        <v>626</v>
      </c>
      <c r="B114" s="1928"/>
      <c r="C114" s="516"/>
      <c r="D114" s="887" t="s">
        <v>46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19">
        <v>4</v>
      </c>
      <c r="Q114" s="27" t="s">
        <v>352</v>
      </c>
      <c r="AK114" s="1428"/>
      <c r="AM114" s="7"/>
      <c r="AN114" s="7"/>
      <c r="AO114" s="7"/>
      <c r="AP114" s="7"/>
      <c r="AQ114" s="7"/>
      <c r="AR114" s="7"/>
      <c r="AS114" s="7"/>
      <c r="AT114" s="7"/>
    </row>
    <row r="115" spans="1:46" s="27" customFormat="1" ht="19.5" customHeight="1">
      <c r="A115" s="1927" t="s">
        <v>400</v>
      </c>
      <c r="B115" s="1928"/>
      <c r="C115" s="517"/>
      <c r="D115" s="55" t="s">
        <v>47</v>
      </c>
      <c r="E115" s="512"/>
      <c r="F115" s="1017"/>
      <c r="G115" s="1061">
        <v>6</v>
      </c>
      <c r="H115" s="166">
        <f t="shared" si="15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16"/>
        <v>120</v>
      </c>
      <c r="N115" s="913"/>
      <c r="O115" s="1049"/>
      <c r="R115" s="27" t="s">
        <v>352</v>
      </c>
      <c r="AK115" s="1428"/>
      <c r="AM115" s="7"/>
      <c r="AN115" s="7"/>
      <c r="AO115" s="7"/>
      <c r="AP115" s="7"/>
      <c r="AQ115" s="7"/>
      <c r="AR115" s="7"/>
      <c r="AS115" s="7"/>
      <c r="AT115" s="7"/>
    </row>
    <row r="116" spans="1:46" s="27" customFormat="1" ht="19.5" customHeight="1">
      <c r="A116" s="1949" t="s">
        <v>412</v>
      </c>
      <c r="B116" s="1950"/>
      <c r="C116" s="848"/>
      <c r="D116" s="55" t="s">
        <v>48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U116" s="291"/>
      <c r="V116" s="907">
        <v>1</v>
      </c>
      <c r="W116" s="907" t="s">
        <v>341</v>
      </c>
      <c r="X116" s="907" t="s">
        <v>342</v>
      </c>
      <c r="Y116" s="907">
        <v>3</v>
      </c>
      <c r="Z116" s="907" t="s">
        <v>343</v>
      </c>
      <c r="AA116" s="907" t="s">
        <v>344</v>
      </c>
      <c r="AB116" s="907">
        <v>5</v>
      </c>
      <c r="AC116" s="907" t="s">
        <v>345</v>
      </c>
      <c r="AD116" s="907" t="s">
        <v>346</v>
      </c>
      <c r="AE116" s="907">
        <v>7</v>
      </c>
      <c r="AF116" s="907" t="s">
        <v>347</v>
      </c>
      <c r="AG116" s="907" t="s">
        <v>348</v>
      </c>
      <c r="AK116" s="1428"/>
      <c r="AM116" s="7"/>
      <c r="AN116" s="7"/>
      <c r="AO116" s="7"/>
      <c r="AP116" s="7"/>
      <c r="AQ116" s="7"/>
      <c r="AR116" s="7"/>
      <c r="AS116" s="7"/>
      <c r="AT116" s="7"/>
    </row>
    <row r="117" spans="1:46" s="20" customFormat="1" ht="19.5" customHeight="1">
      <c r="A117" s="1923" t="s">
        <v>409</v>
      </c>
      <c r="B117" s="1924"/>
      <c r="C117" s="851"/>
      <c r="D117" s="29" t="s">
        <v>49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S117" s="20" t="s">
        <v>352</v>
      </c>
      <c r="U117" s="20" t="s">
        <v>362</v>
      </c>
      <c r="AK117" s="1427"/>
      <c r="AM117" s="7"/>
      <c r="AN117" s="7"/>
      <c r="AO117" s="7"/>
      <c r="AP117" s="7"/>
      <c r="AQ117" s="7"/>
      <c r="AR117" s="7"/>
      <c r="AS117" s="7"/>
      <c r="AT117" s="7"/>
    </row>
    <row r="118" spans="1:46" s="20" customFormat="1" ht="19.5" customHeight="1" thickBot="1">
      <c r="A118" s="1951" t="s">
        <v>414</v>
      </c>
      <c r="B118" s="1952"/>
      <c r="C118" s="909"/>
      <c r="D118" s="908">
        <v>8</v>
      </c>
      <c r="E118" s="910"/>
      <c r="F118" s="1019"/>
      <c r="G118" s="1063">
        <v>7</v>
      </c>
      <c r="H118" s="925">
        <f t="shared" si="15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16"/>
        <v>132</v>
      </c>
      <c r="N118" s="1035"/>
      <c r="O118" s="1050"/>
      <c r="S118" s="20" t="s">
        <v>352</v>
      </c>
      <c r="AK118" s="1427"/>
      <c r="AM118" s="7"/>
      <c r="AN118" s="7"/>
      <c r="AO118" s="7"/>
      <c r="AP118" s="7"/>
      <c r="AQ118" s="7"/>
      <c r="AR118" s="7"/>
      <c r="AS118" s="7"/>
      <c r="AT118" s="7"/>
    </row>
    <row r="119" spans="1:47" s="41" customFormat="1" ht="19.5" customHeight="1" thickBot="1">
      <c r="A119" s="1860" t="s">
        <v>379</v>
      </c>
      <c r="B119" s="1861"/>
      <c r="C119" s="104"/>
      <c r="D119" s="76"/>
      <c r="E119" s="76"/>
      <c r="F119" s="927"/>
      <c r="G119" s="1021">
        <f>SUM(G113:G118)</f>
        <v>38</v>
      </c>
      <c r="H119" s="971">
        <f aca="true" t="shared" si="17" ref="H119:M119">SUM(H113:H118)</f>
        <v>1140</v>
      </c>
      <c r="I119" s="929">
        <f t="shared" si="17"/>
        <v>402</v>
      </c>
      <c r="J119" s="929">
        <f t="shared" si="17"/>
        <v>201</v>
      </c>
      <c r="K119" s="929">
        <f t="shared" si="17"/>
        <v>0</v>
      </c>
      <c r="L119" s="929">
        <f t="shared" si="17"/>
        <v>201</v>
      </c>
      <c r="M119" s="928">
        <f t="shared" si="17"/>
        <v>738</v>
      </c>
      <c r="N119" s="971"/>
      <c r="O119" s="928"/>
      <c r="P119" s="20">
        <f>G119*30</f>
        <v>1140</v>
      </c>
      <c r="AK119" s="1427"/>
      <c r="AM119" s="1423"/>
      <c r="AN119" s="1423"/>
      <c r="AO119" s="1423"/>
      <c r="AP119" s="1423"/>
      <c r="AQ119" s="1423"/>
      <c r="AR119" s="1423"/>
      <c r="AS119" s="1423"/>
      <c r="AT119" s="1423"/>
      <c r="AU119" s="1376"/>
    </row>
    <row r="120" spans="1:37" s="41" customFormat="1" ht="19.5" customHeight="1">
      <c r="A120" s="493" t="s">
        <v>281</v>
      </c>
      <c r="B120" s="1492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18" ref="I120:I135">J120+K120+L120</f>
        <v>60</v>
      </c>
      <c r="J120" s="57">
        <v>30</v>
      </c>
      <c r="K120" s="59"/>
      <c r="L120" s="59">
        <v>30</v>
      </c>
      <c r="M120" s="114">
        <f aca="true" t="shared" si="19" ref="M120:M143">H120-I120</f>
        <v>120</v>
      </c>
      <c r="N120" s="1607">
        <v>4</v>
      </c>
      <c r="O120" s="245"/>
      <c r="P120" s="20"/>
      <c r="AK120" s="1427"/>
    </row>
    <row r="121" spans="1:37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18"/>
        <v>60</v>
      </c>
      <c r="J121" s="57">
        <v>30</v>
      </c>
      <c r="K121" s="59"/>
      <c r="L121" s="59">
        <v>30</v>
      </c>
      <c r="M121" s="114">
        <f t="shared" si="19"/>
        <v>120</v>
      </c>
      <c r="N121" s="1611">
        <v>4</v>
      </c>
      <c r="O121" s="429"/>
      <c r="P121" s="20"/>
      <c r="AK121" s="1427"/>
    </row>
    <row r="122" spans="1:37" s="41" customFormat="1" ht="19.5" customHeight="1">
      <c r="A122" s="141"/>
      <c r="B122" s="1431" t="s">
        <v>603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18"/>
        <v>60</v>
      </c>
      <c r="J122" s="57">
        <v>30</v>
      </c>
      <c r="K122" s="59"/>
      <c r="L122" s="59">
        <v>30</v>
      </c>
      <c r="M122" s="114">
        <f t="shared" si="19"/>
        <v>120</v>
      </c>
      <c r="N122" s="1611">
        <v>4</v>
      </c>
      <c r="O122" s="429"/>
      <c r="P122" s="20"/>
      <c r="AK122" s="1427"/>
    </row>
    <row r="123" spans="1:37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18"/>
        <v>60</v>
      </c>
      <c r="J123" s="57">
        <v>30</v>
      </c>
      <c r="K123" s="59"/>
      <c r="L123" s="59">
        <v>30</v>
      </c>
      <c r="M123" s="114">
        <f t="shared" si="19"/>
        <v>120</v>
      </c>
      <c r="N123" s="1611">
        <v>4</v>
      </c>
      <c r="O123" s="429"/>
      <c r="P123" s="20"/>
      <c r="AK123" s="1427"/>
    </row>
    <row r="124" spans="1:37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18"/>
        <v>72</v>
      </c>
      <c r="J124" s="268">
        <v>36</v>
      </c>
      <c r="K124" s="326"/>
      <c r="L124" s="326">
        <v>36</v>
      </c>
      <c r="M124" s="839">
        <f t="shared" si="19"/>
        <v>123</v>
      </c>
      <c r="N124" s="913"/>
      <c r="O124" s="1620">
        <v>4</v>
      </c>
      <c r="U124" s="291" t="s">
        <v>361</v>
      </c>
      <c r="V124" s="291">
        <f aca="true" t="shared" si="20" ref="V124:AG124">COUNTIF($E75:$E76,V$9)</f>
        <v>0</v>
      </c>
      <c r="W124" s="291">
        <f t="shared" si="20"/>
        <v>0</v>
      </c>
      <c r="X124" s="291">
        <f t="shared" si="20"/>
        <v>0</v>
      </c>
      <c r="Y124" s="291">
        <f t="shared" si="20"/>
        <v>0</v>
      </c>
      <c r="Z124" s="291">
        <f t="shared" si="20"/>
        <v>0</v>
      </c>
      <c r="AA124" s="291">
        <f t="shared" si="20"/>
        <v>0</v>
      </c>
      <c r="AB124" s="291">
        <f t="shared" si="20"/>
        <v>0</v>
      </c>
      <c r="AC124" s="291">
        <f t="shared" si="20"/>
        <v>0</v>
      </c>
      <c r="AD124" s="291">
        <f t="shared" si="20"/>
        <v>0</v>
      </c>
      <c r="AE124" s="291">
        <f t="shared" si="20"/>
        <v>0</v>
      </c>
      <c r="AF124" s="291">
        <f t="shared" si="20"/>
        <v>0</v>
      </c>
      <c r="AG124" s="291">
        <f t="shared" si="20"/>
        <v>0</v>
      </c>
      <c r="AK124" s="1427"/>
    </row>
    <row r="125" spans="1:37" s="27" customFormat="1" ht="19.5" customHeight="1">
      <c r="A125" s="141"/>
      <c r="B125" s="940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21" ref="H125:H131">G125*30</f>
        <v>195</v>
      </c>
      <c r="I125" s="294">
        <f t="shared" si="18"/>
        <v>72</v>
      </c>
      <c r="J125" s="268">
        <v>36</v>
      </c>
      <c r="K125" s="326"/>
      <c r="L125" s="326">
        <v>36</v>
      </c>
      <c r="M125" s="839">
        <f t="shared" si="19"/>
        <v>123</v>
      </c>
      <c r="N125" s="913"/>
      <c r="O125" s="1620">
        <v>4</v>
      </c>
      <c r="AK125" s="1427"/>
    </row>
    <row r="126" spans="1:37" s="27" customFormat="1" ht="19.5" customHeight="1">
      <c r="A126" s="141"/>
      <c r="B126" s="1431" t="s">
        <v>604</v>
      </c>
      <c r="C126" s="941"/>
      <c r="D126" s="55" t="s">
        <v>23</v>
      </c>
      <c r="E126" s="512"/>
      <c r="F126" s="1390"/>
      <c r="G126" s="1060">
        <v>6.5</v>
      </c>
      <c r="H126" s="933">
        <f t="shared" si="21"/>
        <v>195</v>
      </c>
      <c r="I126" s="294">
        <f t="shared" si="18"/>
        <v>72</v>
      </c>
      <c r="J126" s="268">
        <v>36</v>
      </c>
      <c r="K126" s="326"/>
      <c r="L126" s="326">
        <v>36</v>
      </c>
      <c r="M126" s="839">
        <f t="shared" si="19"/>
        <v>123</v>
      </c>
      <c r="N126" s="913"/>
      <c r="O126" s="1620">
        <v>4</v>
      </c>
      <c r="AK126" s="1427"/>
    </row>
    <row r="127" spans="1:37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21"/>
        <v>195</v>
      </c>
      <c r="I127" s="294">
        <f t="shared" si="18"/>
        <v>72</v>
      </c>
      <c r="J127" s="268">
        <v>36</v>
      </c>
      <c r="K127" s="326"/>
      <c r="L127" s="326">
        <v>36</v>
      </c>
      <c r="M127" s="839">
        <f t="shared" si="19"/>
        <v>123</v>
      </c>
      <c r="N127" s="913"/>
      <c r="O127" s="1620">
        <v>4</v>
      </c>
      <c r="AK127" s="1427"/>
    </row>
    <row r="128" spans="1:37" s="27" customFormat="1" ht="21.75" customHeight="1">
      <c r="A128" s="141" t="s">
        <v>393</v>
      </c>
      <c r="B128" s="940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21"/>
        <v>180</v>
      </c>
      <c r="I128" s="107">
        <f t="shared" si="18"/>
        <v>60</v>
      </c>
      <c r="J128" s="57">
        <v>30</v>
      </c>
      <c r="K128" s="59"/>
      <c r="L128" s="59">
        <v>30</v>
      </c>
      <c r="M128" s="114">
        <f t="shared" si="19"/>
        <v>120</v>
      </c>
      <c r="N128" s="913"/>
      <c r="O128" s="1049"/>
      <c r="AK128" s="1427"/>
    </row>
    <row r="129" spans="1:37" s="27" customFormat="1" ht="21.75" customHeight="1">
      <c r="A129" s="141"/>
      <c r="B129" s="940" t="s">
        <v>582</v>
      </c>
      <c r="C129" s="941"/>
      <c r="D129" s="55" t="s">
        <v>47</v>
      </c>
      <c r="E129" s="512"/>
      <c r="F129" s="1390"/>
      <c r="G129" s="1061">
        <v>6</v>
      </c>
      <c r="H129" s="166">
        <f t="shared" si="21"/>
        <v>180</v>
      </c>
      <c r="I129" s="107">
        <f t="shared" si="18"/>
        <v>60</v>
      </c>
      <c r="J129" s="57">
        <v>30</v>
      </c>
      <c r="K129" s="59"/>
      <c r="L129" s="59">
        <v>30</v>
      </c>
      <c r="M129" s="114">
        <f t="shared" si="19"/>
        <v>120</v>
      </c>
      <c r="N129" s="913"/>
      <c r="O129" s="1049"/>
      <c r="AK129" s="1427"/>
    </row>
    <row r="130" spans="1:37" s="27" customFormat="1" ht="21.75" customHeight="1">
      <c r="A130" s="141"/>
      <c r="B130" s="849" t="s">
        <v>602</v>
      </c>
      <c r="C130" s="941"/>
      <c r="D130" s="55" t="s">
        <v>47</v>
      </c>
      <c r="E130" s="512"/>
      <c r="F130" s="1390"/>
      <c r="G130" s="1061">
        <v>6</v>
      </c>
      <c r="H130" s="166">
        <f t="shared" si="21"/>
        <v>180</v>
      </c>
      <c r="I130" s="107">
        <f t="shared" si="18"/>
        <v>60</v>
      </c>
      <c r="J130" s="57">
        <v>30</v>
      </c>
      <c r="K130" s="59"/>
      <c r="L130" s="59">
        <v>30</v>
      </c>
      <c r="M130" s="114">
        <f t="shared" si="19"/>
        <v>120</v>
      </c>
      <c r="N130" s="913"/>
      <c r="O130" s="1049"/>
      <c r="AK130" s="1427"/>
    </row>
    <row r="131" spans="1:37" s="27" customFormat="1" ht="21.75" customHeight="1">
      <c r="A131" s="141"/>
      <c r="B131" s="1411" t="s">
        <v>567</v>
      </c>
      <c r="C131" s="941"/>
      <c r="D131" s="55" t="s">
        <v>47</v>
      </c>
      <c r="E131" s="512"/>
      <c r="F131" s="1390"/>
      <c r="G131" s="1061">
        <v>6</v>
      </c>
      <c r="H131" s="166">
        <f t="shared" si="21"/>
        <v>180</v>
      </c>
      <c r="I131" s="107">
        <f t="shared" si="18"/>
        <v>60</v>
      </c>
      <c r="J131" s="57">
        <v>30</v>
      </c>
      <c r="K131" s="59"/>
      <c r="L131" s="59">
        <v>30</v>
      </c>
      <c r="M131" s="114">
        <f t="shared" si="19"/>
        <v>120</v>
      </c>
      <c r="N131" s="913"/>
      <c r="O131" s="1049"/>
      <c r="AK131" s="1427"/>
    </row>
    <row r="132" spans="1:37" s="27" customFormat="1" ht="21.75" customHeight="1">
      <c r="A132" s="141" t="s">
        <v>394</v>
      </c>
      <c r="B132" s="940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18"/>
        <v>72</v>
      </c>
      <c r="J132" s="57">
        <v>36</v>
      </c>
      <c r="K132" s="59"/>
      <c r="L132" s="59">
        <v>36</v>
      </c>
      <c r="M132" s="114">
        <f t="shared" si="19"/>
        <v>123</v>
      </c>
      <c r="N132" s="87"/>
      <c r="O132" s="429"/>
      <c r="AK132" s="1427"/>
    </row>
    <row r="133" spans="1:37" s="27" customFormat="1" ht="21.75" customHeight="1">
      <c r="A133" s="141"/>
      <c r="B133" s="940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18"/>
        <v>72</v>
      </c>
      <c r="J133" s="57">
        <v>36</v>
      </c>
      <c r="K133" s="59"/>
      <c r="L133" s="59">
        <v>36</v>
      </c>
      <c r="M133" s="114">
        <f t="shared" si="19"/>
        <v>123</v>
      </c>
      <c r="N133" s="87"/>
      <c r="O133" s="429"/>
      <c r="AK133" s="1427"/>
    </row>
    <row r="134" spans="1:37" s="27" customFormat="1" ht="22.5" customHeight="1">
      <c r="A134" s="141"/>
      <c r="B134" s="940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18"/>
        <v>72</v>
      </c>
      <c r="J134" s="57">
        <v>36</v>
      </c>
      <c r="K134" s="59"/>
      <c r="L134" s="59">
        <v>36</v>
      </c>
      <c r="M134" s="114">
        <f t="shared" si="19"/>
        <v>123</v>
      </c>
      <c r="N134" s="87"/>
      <c r="O134" s="429"/>
      <c r="AK134" s="1427"/>
    </row>
    <row r="135" spans="1:37" s="27" customFormat="1" ht="21.75" customHeight="1">
      <c r="A135" s="141"/>
      <c r="B135" s="1411" t="s">
        <v>567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18"/>
        <v>72</v>
      </c>
      <c r="J135" s="57">
        <v>36</v>
      </c>
      <c r="K135" s="59"/>
      <c r="L135" s="59">
        <v>36</v>
      </c>
      <c r="M135" s="114">
        <f t="shared" si="19"/>
        <v>123</v>
      </c>
      <c r="N135" s="87"/>
      <c r="O135" s="429"/>
      <c r="AK135" s="1427"/>
    </row>
    <row r="136" spans="1:37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19"/>
        <v>120</v>
      </c>
      <c r="N136" s="87"/>
      <c r="O136" s="429"/>
      <c r="AK136" s="1427"/>
    </row>
    <row r="137" spans="1:37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22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19"/>
        <v>120</v>
      </c>
      <c r="N137" s="87"/>
      <c r="O137" s="429"/>
      <c r="AK137" s="1427"/>
    </row>
    <row r="138" spans="1:37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22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19"/>
        <v>120</v>
      </c>
      <c r="N138" s="87"/>
      <c r="O138" s="429"/>
      <c r="AK138" s="1427"/>
    </row>
    <row r="139" spans="1:37" s="27" customFormat="1" ht="21.75" customHeight="1">
      <c r="A139" s="141"/>
      <c r="B139" s="1411" t="s">
        <v>567</v>
      </c>
      <c r="C139" s="941"/>
      <c r="D139" s="55" t="s">
        <v>49</v>
      </c>
      <c r="E139" s="55"/>
      <c r="F139" s="1391"/>
      <c r="G139" s="1062">
        <v>6</v>
      </c>
      <c r="H139" s="1027">
        <f t="shared" si="22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19"/>
        <v>120</v>
      </c>
      <c r="N139" s="87"/>
      <c r="O139" s="429"/>
      <c r="AK139" s="1427"/>
    </row>
    <row r="140" spans="1:37" s="27" customFormat="1" ht="19.5" customHeight="1">
      <c r="A140" s="141" t="s">
        <v>396</v>
      </c>
      <c r="B140" s="290" t="s">
        <v>589</v>
      </c>
      <c r="C140" s="941"/>
      <c r="D140" s="56">
        <v>8</v>
      </c>
      <c r="E140" s="337"/>
      <c r="F140" s="1392"/>
      <c r="G140" s="1063">
        <v>7</v>
      </c>
      <c r="H140" s="166">
        <f t="shared" si="22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19"/>
        <v>132</v>
      </c>
      <c r="N140" s="1558"/>
      <c r="O140" s="342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K140" s="1427"/>
    </row>
    <row r="141" spans="1:37" s="27" customFormat="1" ht="19.5" customHeight="1">
      <c r="A141" s="141"/>
      <c r="B141" s="940" t="s">
        <v>605</v>
      </c>
      <c r="C141" s="941"/>
      <c r="D141" s="56">
        <v>8</v>
      </c>
      <c r="E141" s="337"/>
      <c r="F141" s="1392"/>
      <c r="G141" s="1063">
        <v>7</v>
      </c>
      <c r="H141" s="166">
        <f t="shared" si="22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19"/>
        <v>132</v>
      </c>
      <c r="N141" s="1558"/>
      <c r="O141" s="342"/>
      <c r="AK141" s="1427"/>
    </row>
    <row r="142" spans="1:37" s="27" customFormat="1" ht="19.5" customHeight="1">
      <c r="A142" s="141"/>
      <c r="B142" s="879" t="s">
        <v>606</v>
      </c>
      <c r="C142" s="941"/>
      <c r="D142" s="56">
        <v>8</v>
      </c>
      <c r="E142" s="337"/>
      <c r="F142" s="1392"/>
      <c r="G142" s="1063">
        <v>7</v>
      </c>
      <c r="H142" s="166">
        <f t="shared" si="22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19"/>
        <v>132</v>
      </c>
      <c r="N142" s="1558"/>
      <c r="O142" s="342"/>
      <c r="AK142" s="1427"/>
    </row>
    <row r="143" spans="1:37" s="20" customFormat="1" ht="21" customHeight="1" thickBot="1">
      <c r="A143" s="1403"/>
      <c r="B143" s="1412" t="s">
        <v>567</v>
      </c>
      <c r="C143" s="1393"/>
      <c r="D143" s="462">
        <v>8</v>
      </c>
      <c r="E143" s="529"/>
      <c r="F143" s="1394"/>
      <c r="G143" s="1063">
        <v>7</v>
      </c>
      <c r="H143" s="925">
        <f t="shared" si="22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19"/>
        <v>132</v>
      </c>
      <c r="N143" s="1559"/>
      <c r="O143" s="1560"/>
      <c r="AK143" s="1427"/>
    </row>
    <row r="144" spans="3:19" ht="18.75">
      <c r="C144" s="74"/>
      <c r="D144" s="353"/>
      <c r="E144" s="354"/>
      <c r="F144" s="74"/>
      <c r="G144" s="353"/>
      <c r="R144" s="5" t="s">
        <v>353</v>
      </c>
      <c r="S144" s="5" t="e">
        <f>#REF!-0.65-0.2</f>
        <v>#REF!</v>
      </c>
    </row>
    <row r="145" spans="3:7" ht="18.75">
      <c r="C145" s="74"/>
      <c r="D145" s="354"/>
      <c r="E145" s="354"/>
      <c r="F145" s="74"/>
      <c r="G145" s="353"/>
    </row>
    <row r="146" spans="1:37" ht="18.75">
      <c r="A146" s="74"/>
      <c r="B146" s="354"/>
      <c r="C146" s="354"/>
      <c r="D146" s="74"/>
      <c r="E146" s="353"/>
      <c r="G146" s="20"/>
      <c r="H146" s="20"/>
      <c r="K146" s="230"/>
      <c r="M146" s="20"/>
      <c r="AI146" s="1130"/>
      <c r="AK146" s="5"/>
    </row>
    <row r="147" spans="1:37" ht="18.75">
      <c r="A147" s="74"/>
      <c r="B147" s="290"/>
      <c r="C147" s="1372"/>
      <c r="D147" s="1372"/>
      <c r="E147" s="354"/>
      <c r="G147" s="20"/>
      <c r="H147" s="20"/>
      <c r="K147" s="230"/>
      <c r="M147" s="20"/>
      <c r="AI147" s="1130"/>
      <c r="AK147" s="5"/>
    </row>
    <row r="148" spans="1:46" ht="18.75">
      <c r="A148" s="74"/>
      <c r="B148" s="290"/>
      <c r="C148" s="1372"/>
      <c r="D148" s="1372"/>
      <c r="E148" s="353"/>
      <c r="G148" s="20"/>
      <c r="H148" s="20"/>
      <c r="K148" s="230"/>
      <c r="M148" s="20"/>
      <c r="AI148" s="1130"/>
      <c r="AK148" s="5"/>
      <c r="AM148" s="1977"/>
      <c r="AN148" s="1977"/>
      <c r="AO148" s="1977"/>
      <c r="AP148" s="1977"/>
      <c r="AQ148" s="1977"/>
      <c r="AR148" s="1977"/>
      <c r="AS148" s="1977"/>
      <c r="AT148" s="1977"/>
    </row>
    <row r="149" spans="1:46" ht="18.75">
      <c r="A149" s="74"/>
      <c r="B149" s="290"/>
      <c r="C149" s="1372"/>
      <c r="D149" s="1372"/>
      <c r="E149" s="354"/>
      <c r="G149" s="20"/>
      <c r="H149" s="20"/>
      <c r="K149" s="230"/>
      <c r="M149" s="20"/>
      <c r="AI149" s="1130"/>
      <c r="AK149" s="5"/>
      <c r="AM149" s="7"/>
      <c r="AN149" s="7"/>
      <c r="AO149" s="7"/>
      <c r="AP149" s="7"/>
      <c r="AQ149" s="7"/>
      <c r="AR149" s="7"/>
      <c r="AS149" s="7"/>
      <c r="AT149" s="7"/>
    </row>
    <row r="150" spans="1:43" ht="18.75">
      <c r="A150" s="74"/>
      <c r="B150" s="290"/>
      <c r="C150" s="1372"/>
      <c r="D150" s="1372"/>
      <c r="E150" s="354"/>
      <c r="G150" s="20"/>
      <c r="H150" s="20"/>
      <c r="K150" s="230"/>
      <c r="M150" s="20"/>
      <c r="AI150" s="1130"/>
      <c r="AK150" s="5"/>
      <c r="AM150" s="1425"/>
      <c r="AN150" s="1425"/>
      <c r="AO150" s="1425"/>
      <c r="AP150" s="1425"/>
      <c r="AQ150" s="1425"/>
    </row>
    <row r="151" spans="1:43" ht="18.75">
      <c r="A151" s="74"/>
      <c r="B151" s="290"/>
      <c r="C151" s="1372"/>
      <c r="D151" s="1373"/>
      <c r="E151" s="354"/>
      <c r="G151" s="20"/>
      <c r="H151" s="20"/>
      <c r="K151" s="230"/>
      <c r="M151" s="20"/>
      <c r="AI151" s="1130"/>
      <c r="AK151" s="5"/>
      <c r="AM151" s="1425"/>
      <c r="AN151" s="1425"/>
      <c r="AO151" s="1425"/>
      <c r="AP151" s="1425"/>
      <c r="AQ151" s="1425"/>
    </row>
    <row r="152" spans="1:43" ht="18.75">
      <c r="A152" s="74"/>
      <c r="B152" s="1396"/>
      <c r="C152" s="1372"/>
      <c r="D152" s="1372"/>
      <c r="E152" s="353"/>
      <c r="G152" s="20"/>
      <c r="H152" s="20"/>
      <c r="K152" s="230"/>
      <c r="M152" s="20"/>
      <c r="AI152" s="1130"/>
      <c r="AK152" s="5"/>
      <c r="AM152" s="1425"/>
      <c r="AN152" s="1425"/>
      <c r="AO152" s="1425"/>
      <c r="AP152" s="1425"/>
      <c r="AQ152" s="1425"/>
    </row>
    <row r="153" spans="1:43" ht="18.75">
      <c r="A153" s="74"/>
      <c r="B153" s="290"/>
      <c r="C153" s="1372"/>
      <c r="D153" s="1372"/>
      <c r="E153" s="354"/>
      <c r="G153" s="20"/>
      <c r="H153" s="20"/>
      <c r="K153" s="230"/>
      <c r="M153" s="20"/>
      <c r="AI153" s="1130"/>
      <c r="AK153" s="5"/>
      <c r="AP153" s="1426"/>
      <c r="AQ153" s="1425"/>
    </row>
    <row r="154" spans="2:43" ht="18.75">
      <c r="B154" s="290"/>
      <c r="C154" s="1372"/>
      <c r="D154" s="1373"/>
      <c r="E154" s="354"/>
      <c r="F154" s="74"/>
      <c r="G154" s="354"/>
      <c r="AN154" s="1425"/>
      <c r="AO154" s="1425"/>
      <c r="AP154" s="1425"/>
      <c r="AQ154" s="1425"/>
    </row>
    <row r="155" spans="2:43" ht="18.75">
      <c r="B155" s="290"/>
      <c r="C155" s="1371"/>
      <c r="D155" s="1371"/>
      <c r="E155" s="354"/>
      <c r="F155" s="74"/>
      <c r="G155" s="354"/>
      <c r="AN155" s="1425"/>
      <c r="AO155" s="1425"/>
      <c r="AP155" s="1425"/>
      <c r="AQ155" s="1425"/>
    </row>
    <row r="156" spans="2:43" ht="18.75">
      <c r="B156" s="290"/>
      <c r="C156" s="1372"/>
      <c r="D156" s="1372"/>
      <c r="E156" s="354"/>
      <c r="F156" s="74"/>
      <c r="G156" s="354"/>
      <c r="AM156" s="1426"/>
      <c r="AN156" s="1426"/>
      <c r="AO156" s="1426"/>
      <c r="AP156" s="1426"/>
      <c r="AQ156" s="1426"/>
    </row>
    <row r="157" spans="2:4" ht="18.75">
      <c r="B157" s="1396"/>
      <c r="C157" s="1372"/>
      <c r="D157" s="1372"/>
    </row>
    <row r="158" spans="2:4" ht="18.75">
      <c r="B158" s="290"/>
      <c r="C158" s="1371"/>
      <c r="D158" s="1372"/>
    </row>
    <row r="178" ht="19.5" thickBot="1"/>
    <row r="179" spans="1:235" ht="18.75">
      <c r="A179" s="141" t="s">
        <v>155</v>
      </c>
      <c r="B179" s="939" t="s">
        <v>581</v>
      </c>
      <c r="C179" s="942"/>
      <c r="D179" s="887" t="s">
        <v>22</v>
      </c>
      <c r="E179" s="887"/>
      <c r="F179" s="869"/>
      <c r="G179" s="1064">
        <v>1</v>
      </c>
      <c r="H179" s="885">
        <v>30</v>
      </c>
      <c r="I179" s="836">
        <v>15</v>
      </c>
      <c r="J179" s="865">
        <v>7</v>
      </c>
      <c r="K179" s="866"/>
      <c r="L179" s="866">
        <v>8</v>
      </c>
      <c r="M179" s="411">
        <v>15</v>
      </c>
      <c r="N179" s="1607">
        <v>1</v>
      </c>
      <c r="O179" s="245"/>
      <c r="P179" s="142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 t="s">
        <v>635</v>
      </c>
      <c r="AL179" s="7" t="s">
        <v>638</v>
      </c>
      <c r="AM179" s="7" t="s">
        <v>548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</row>
    <row r="180" spans="1:235" ht="18.75">
      <c r="A180" s="77"/>
      <c r="B180" s="26" t="s">
        <v>614</v>
      </c>
      <c r="C180" s="1447"/>
      <c r="D180" s="59">
        <v>1</v>
      </c>
      <c r="E180" s="55"/>
      <c r="F180" s="1448"/>
      <c r="G180" s="1281">
        <v>3</v>
      </c>
      <c r="H180" s="1443">
        <v>90</v>
      </c>
      <c r="I180" s="24">
        <v>45</v>
      </c>
      <c r="J180" s="24">
        <v>15</v>
      </c>
      <c r="K180" s="25"/>
      <c r="L180" s="25">
        <v>15</v>
      </c>
      <c r="M180" s="1445">
        <v>45</v>
      </c>
      <c r="N180" s="1608">
        <v>2</v>
      </c>
      <c r="O180" s="70"/>
      <c r="P180" s="1427"/>
      <c r="Q180" s="20"/>
      <c r="R180" s="7"/>
      <c r="S180" s="7"/>
      <c r="T180" s="20"/>
      <c r="U180" s="7"/>
      <c r="V180" s="7"/>
      <c r="W180" s="7"/>
      <c r="X180" s="7"/>
      <c r="Y180" s="7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7" t="s">
        <v>635</v>
      </c>
      <c r="AL180" s="20" t="s">
        <v>638</v>
      </c>
      <c r="AM180" s="20" t="s">
        <v>542</v>
      </c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</row>
    <row r="181" spans="1:235" ht="18.75">
      <c r="A181" s="77"/>
      <c r="B181" s="26" t="s">
        <v>620</v>
      </c>
      <c r="C181" s="1471">
        <v>1</v>
      </c>
      <c r="D181" s="579"/>
      <c r="E181" s="579"/>
      <c r="F181" s="1448"/>
      <c r="G181" s="1281">
        <v>6</v>
      </c>
      <c r="H181" s="1443">
        <v>180</v>
      </c>
      <c r="I181" s="24">
        <v>60</v>
      </c>
      <c r="J181" s="24">
        <v>30</v>
      </c>
      <c r="K181" s="25">
        <v>30</v>
      </c>
      <c r="L181" s="25"/>
      <c r="M181" s="1445">
        <v>120</v>
      </c>
      <c r="N181" s="1608">
        <v>4</v>
      </c>
      <c r="O181" s="429"/>
      <c r="P181" s="1427"/>
      <c r="Q181" s="27"/>
      <c r="R181" s="7"/>
      <c r="S181" s="7"/>
      <c r="T181" s="7"/>
      <c r="U181" s="7"/>
      <c r="V181" s="7"/>
      <c r="W181" s="7"/>
      <c r="X181" s="7"/>
      <c r="Y181" s="7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7" t="s">
        <v>635</v>
      </c>
      <c r="AL181" s="20" t="s">
        <v>639</v>
      </c>
      <c r="AM181" s="20" t="s">
        <v>542</v>
      </c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</row>
    <row r="182" spans="1:235" ht="18.75">
      <c r="A182" s="1388"/>
      <c r="B182" s="26" t="s">
        <v>226</v>
      </c>
      <c r="C182" s="870">
        <v>1</v>
      </c>
      <c r="D182" s="29"/>
      <c r="E182" s="29"/>
      <c r="F182" s="1442"/>
      <c r="G182" s="1073">
        <v>6</v>
      </c>
      <c r="H182" s="1443">
        <v>180</v>
      </c>
      <c r="I182" s="24">
        <v>60</v>
      </c>
      <c r="J182" s="24">
        <v>30</v>
      </c>
      <c r="K182" s="25"/>
      <c r="L182" s="25">
        <v>30</v>
      </c>
      <c r="M182" s="1445">
        <v>120</v>
      </c>
      <c r="N182" s="1608">
        <v>4</v>
      </c>
      <c r="O182" s="68"/>
      <c r="P182" s="1427"/>
      <c r="Q182" s="20"/>
      <c r="R182" s="7"/>
      <c r="S182" s="7"/>
      <c r="T182" s="7"/>
      <c r="U182" s="7"/>
      <c r="V182" s="7"/>
      <c r="W182" s="7"/>
      <c r="X182" s="7"/>
      <c r="Y182" s="7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7" t="s">
        <v>635</v>
      </c>
      <c r="AL182" s="20" t="s">
        <v>639</v>
      </c>
      <c r="AM182" s="20" t="s">
        <v>462</v>
      </c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</row>
    <row r="183" spans="1:235" ht="18.75">
      <c r="A183" s="77"/>
      <c r="B183" s="327" t="s">
        <v>64</v>
      </c>
      <c r="C183" s="1480" t="s">
        <v>22</v>
      </c>
      <c r="D183" s="37"/>
      <c r="E183" s="37"/>
      <c r="F183" s="1475"/>
      <c r="G183" s="1481">
        <v>6</v>
      </c>
      <c r="H183" s="1476">
        <v>180</v>
      </c>
      <c r="I183" s="328">
        <v>60</v>
      </c>
      <c r="J183" s="328">
        <v>30</v>
      </c>
      <c r="K183" s="328">
        <v>15</v>
      </c>
      <c r="L183" s="328">
        <v>15</v>
      </c>
      <c r="M183" s="1482">
        <v>120</v>
      </c>
      <c r="N183" s="1609">
        <v>4</v>
      </c>
      <c r="O183" s="581"/>
      <c r="P183" s="1429"/>
      <c r="Q183" s="978"/>
      <c r="R183" s="7"/>
      <c r="S183" s="7"/>
      <c r="T183" s="7"/>
      <c r="U183" s="7"/>
      <c r="V183" s="7"/>
      <c r="W183" s="7"/>
      <c r="X183" s="7"/>
      <c r="Y183" s="7"/>
      <c r="Z183" s="978"/>
      <c r="AA183" s="978"/>
      <c r="AB183" s="978"/>
      <c r="AC183" s="978"/>
      <c r="AD183" s="978"/>
      <c r="AE183" s="978"/>
      <c r="AF183" s="978"/>
      <c r="AG183" s="978"/>
      <c r="AH183" s="978"/>
      <c r="AI183" s="978"/>
      <c r="AJ183" s="978"/>
      <c r="AK183" s="7" t="s">
        <v>635</v>
      </c>
      <c r="AL183" s="978" t="s">
        <v>639</v>
      </c>
      <c r="AM183" s="978" t="s">
        <v>543</v>
      </c>
      <c r="AN183" s="978"/>
      <c r="AO183" s="978"/>
      <c r="AP183" s="978"/>
      <c r="AQ183" s="978"/>
      <c r="AR183" s="978"/>
      <c r="AS183" s="978"/>
      <c r="AT183" s="978"/>
      <c r="AU183" s="978"/>
      <c r="AV183" s="978"/>
      <c r="AW183" s="978"/>
      <c r="AX183" s="978"/>
      <c r="AY183" s="978"/>
      <c r="AZ183" s="978"/>
      <c r="BA183" s="978"/>
      <c r="BB183" s="978"/>
      <c r="BC183" s="978"/>
      <c r="BD183" s="978"/>
      <c r="BE183" s="978"/>
      <c r="BF183" s="978"/>
      <c r="BG183" s="978"/>
      <c r="BH183" s="978"/>
      <c r="BI183" s="978"/>
      <c r="BJ183" s="978"/>
      <c r="BK183" s="978"/>
      <c r="BL183" s="978"/>
      <c r="BM183" s="978"/>
      <c r="BN183" s="978"/>
      <c r="BO183" s="978"/>
      <c r="BP183" s="978"/>
      <c r="BQ183" s="978"/>
      <c r="BR183" s="978"/>
      <c r="BS183" s="978"/>
      <c r="BT183" s="978"/>
      <c r="BU183" s="978"/>
      <c r="BV183" s="978"/>
      <c r="BW183" s="978"/>
      <c r="BX183" s="978"/>
      <c r="BY183" s="978"/>
      <c r="BZ183" s="978"/>
      <c r="CA183" s="978"/>
      <c r="CB183" s="978"/>
      <c r="CC183" s="978"/>
      <c r="CD183" s="978"/>
      <c r="CE183" s="978"/>
      <c r="CF183" s="978"/>
      <c r="CG183" s="978"/>
      <c r="CH183" s="978"/>
      <c r="CI183" s="978"/>
      <c r="CJ183" s="978"/>
      <c r="CK183" s="978"/>
      <c r="CL183" s="978"/>
      <c r="CM183" s="978"/>
      <c r="CN183" s="978"/>
      <c r="CO183" s="978"/>
      <c r="CP183" s="978"/>
      <c r="CQ183" s="978"/>
      <c r="CR183" s="978"/>
      <c r="CS183" s="978"/>
      <c r="CT183" s="978"/>
      <c r="CU183" s="978"/>
      <c r="CV183" s="978"/>
      <c r="CW183" s="978"/>
      <c r="CX183" s="978"/>
      <c r="CY183" s="978"/>
      <c r="CZ183" s="978"/>
      <c r="DA183" s="978"/>
      <c r="DB183" s="978"/>
      <c r="DC183" s="978"/>
      <c r="DD183" s="978"/>
      <c r="DE183" s="978"/>
      <c r="DF183" s="978"/>
      <c r="DG183" s="978"/>
      <c r="DH183" s="978"/>
      <c r="DI183" s="978"/>
      <c r="DJ183" s="978"/>
      <c r="DK183" s="978"/>
      <c r="DL183" s="978"/>
      <c r="DM183" s="978"/>
      <c r="DN183" s="978"/>
      <c r="DO183" s="978"/>
      <c r="DP183" s="978"/>
      <c r="DQ183" s="978"/>
      <c r="DR183" s="978"/>
      <c r="DS183" s="978"/>
      <c r="DT183" s="978"/>
      <c r="DU183" s="978"/>
      <c r="DV183" s="978"/>
      <c r="DW183" s="978"/>
      <c r="DX183" s="978"/>
      <c r="DY183" s="978"/>
      <c r="DZ183" s="978"/>
      <c r="EA183" s="978"/>
      <c r="EB183" s="978"/>
      <c r="EC183" s="978"/>
      <c r="ED183" s="978"/>
      <c r="EE183" s="978"/>
      <c r="EF183" s="978"/>
      <c r="EG183" s="978"/>
      <c r="EH183" s="978"/>
      <c r="EI183" s="978"/>
      <c r="EJ183" s="978"/>
      <c r="EK183" s="978"/>
      <c r="EL183" s="978"/>
      <c r="EM183" s="978"/>
      <c r="EN183" s="978"/>
      <c r="EO183" s="978"/>
      <c r="EP183" s="978"/>
      <c r="EQ183" s="978"/>
      <c r="ER183" s="978"/>
      <c r="ES183" s="978"/>
      <c r="ET183" s="978"/>
      <c r="EU183" s="978"/>
      <c r="EV183" s="978"/>
      <c r="EW183" s="978"/>
      <c r="EX183" s="978"/>
      <c r="EY183" s="978"/>
      <c r="EZ183" s="978"/>
      <c r="FA183" s="978"/>
      <c r="FB183" s="978"/>
      <c r="FC183" s="978"/>
      <c r="FD183" s="978"/>
      <c r="FE183" s="978"/>
      <c r="FF183" s="978"/>
      <c r="FG183" s="978"/>
      <c r="FH183" s="978"/>
      <c r="FI183" s="978"/>
      <c r="FJ183" s="978"/>
      <c r="FK183" s="978"/>
      <c r="FL183" s="978"/>
      <c r="FM183" s="978"/>
      <c r="FN183" s="978"/>
      <c r="FO183" s="978"/>
      <c r="FP183" s="978"/>
      <c r="FQ183" s="978"/>
      <c r="FR183" s="978"/>
      <c r="FS183" s="978"/>
      <c r="FT183" s="978"/>
      <c r="FU183" s="978"/>
      <c r="FV183" s="978"/>
      <c r="FW183" s="978"/>
      <c r="FX183" s="978"/>
      <c r="FY183" s="978"/>
      <c r="FZ183" s="978"/>
      <c r="GA183" s="978"/>
      <c r="GB183" s="978"/>
      <c r="GC183" s="978"/>
      <c r="GD183" s="978"/>
      <c r="GE183" s="978"/>
      <c r="GF183" s="978"/>
      <c r="GG183" s="978"/>
      <c r="GH183" s="978"/>
      <c r="GI183" s="978"/>
      <c r="GJ183" s="978"/>
      <c r="GK183" s="978"/>
      <c r="GL183" s="978"/>
      <c r="GM183" s="978"/>
      <c r="GN183" s="978"/>
      <c r="GO183" s="978"/>
      <c r="GP183" s="978"/>
      <c r="GQ183" s="978"/>
      <c r="GR183" s="978"/>
      <c r="GS183" s="978"/>
      <c r="GT183" s="978"/>
      <c r="GU183" s="978"/>
      <c r="GV183" s="978"/>
      <c r="GW183" s="978"/>
      <c r="GX183" s="978"/>
      <c r="GY183" s="978"/>
      <c r="GZ183" s="978"/>
      <c r="HA183" s="978"/>
      <c r="HB183" s="978"/>
      <c r="HC183" s="978"/>
      <c r="HD183" s="978"/>
      <c r="HE183" s="978"/>
      <c r="HF183" s="978"/>
      <c r="HG183" s="978"/>
      <c r="HH183" s="978"/>
      <c r="HI183" s="978"/>
      <c r="HJ183" s="978"/>
      <c r="HK183" s="978"/>
      <c r="HL183" s="978"/>
      <c r="HM183" s="978"/>
      <c r="HN183" s="978"/>
      <c r="HO183" s="978"/>
      <c r="HP183" s="978"/>
      <c r="HQ183" s="978"/>
      <c r="HR183" s="978"/>
      <c r="HS183" s="978"/>
      <c r="HT183" s="978"/>
      <c r="HU183" s="978"/>
      <c r="HV183" s="978"/>
      <c r="HW183" s="978"/>
      <c r="HX183" s="978"/>
      <c r="HY183" s="978"/>
      <c r="HZ183" s="978"/>
      <c r="IA183" s="978"/>
    </row>
    <row r="184" spans="1:235" ht="18.75">
      <c r="A184" s="77"/>
      <c r="B184" s="1612" t="s">
        <v>40</v>
      </c>
      <c r="C184" s="1229">
        <v>1</v>
      </c>
      <c r="D184" s="1566"/>
      <c r="E184" s="1566"/>
      <c r="F184" s="1567"/>
      <c r="G184" s="1568">
        <v>1.5</v>
      </c>
      <c r="H184" s="1418">
        <v>45</v>
      </c>
      <c r="I184" s="145">
        <v>15</v>
      </c>
      <c r="J184" s="145">
        <v>15</v>
      </c>
      <c r="K184" s="145"/>
      <c r="L184" s="145"/>
      <c r="M184" s="1569">
        <v>30</v>
      </c>
      <c r="N184" s="1610">
        <v>1</v>
      </c>
      <c r="O184" s="934"/>
      <c r="P184" s="1427"/>
      <c r="Q184" s="20"/>
      <c r="R184" s="7"/>
      <c r="S184" s="7"/>
      <c r="T184" s="7"/>
      <c r="U184" s="7"/>
      <c r="V184" s="7"/>
      <c r="W184" s="7"/>
      <c r="X184" s="7"/>
      <c r="Y184" s="7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7" t="s">
        <v>635</v>
      </c>
      <c r="AL184" s="20" t="s">
        <v>639</v>
      </c>
      <c r="AM184" s="20" t="s">
        <v>539</v>
      </c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</row>
    <row r="185" spans="1:235" ht="19.5" thickBot="1">
      <c r="A185" s="896"/>
      <c r="B185" s="1613" t="s">
        <v>68</v>
      </c>
      <c r="C185" s="167"/>
      <c r="D185" s="16">
        <v>1</v>
      </c>
      <c r="E185" s="16"/>
      <c r="F185" s="1515"/>
      <c r="G185" s="1516">
        <v>2.5</v>
      </c>
      <c r="H185" s="166">
        <v>75</v>
      </c>
      <c r="I185" s="16">
        <v>30</v>
      </c>
      <c r="J185" s="328">
        <v>15</v>
      </c>
      <c r="K185" s="329"/>
      <c r="L185" s="329">
        <v>15</v>
      </c>
      <c r="M185" s="1517">
        <v>45</v>
      </c>
      <c r="N185" s="1611">
        <v>2</v>
      </c>
      <c r="O185" s="429"/>
      <c r="P185" s="1428"/>
      <c r="Q185" s="27"/>
      <c r="R185" s="7"/>
      <c r="S185" s="7"/>
      <c r="T185" s="7"/>
      <c r="U185" s="7"/>
      <c r="V185" s="7"/>
      <c r="W185" s="7"/>
      <c r="X185" s="7"/>
      <c r="Y185" s="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7" t="s">
        <v>636</v>
      </c>
      <c r="AL185" s="27" t="s">
        <v>638</v>
      </c>
      <c r="AM185" s="27" t="s">
        <v>542</v>
      </c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</row>
    <row r="186" spans="1:235" ht="19.5" thickBot="1">
      <c r="A186" s="1921" t="s">
        <v>625</v>
      </c>
      <c r="B186" s="1922"/>
      <c r="C186" s="941"/>
      <c r="D186" s="59">
        <v>3</v>
      </c>
      <c r="E186" s="59"/>
      <c r="F186" s="864"/>
      <c r="G186" s="992">
        <v>6</v>
      </c>
      <c r="H186" s="867">
        <v>180</v>
      </c>
      <c r="I186" s="107">
        <v>60</v>
      </c>
      <c r="J186" s="57">
        <v>30</v>
      </c>
      <c r="K186" s="59"/>
      <c r="L186" s="59">
        <v>30</v>
      </c>
      <c r="M186" s="114">
        <v>120</v>
      </c>
      <c r="N186" s="1607">
        <v>4</v>
      </c>
      <c r="O186" s="245"/>
      <c r="P186" s="1428"/>
      <c r="Q186" s="27"/>
      <c r="R186" s="7"/>
      <c r="S186" s="7"/>
      <c r="T186" s="7"/>
      <c r="U186" s="7"/>
      <c r="V186" s="7"/>
      <c r="W186" s="7"/>
      <c r="X186" s="7"/>
      <c r="Y186" s="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</row>
    <row r="187" spans="1:235" ht="18.75">
      <c r="A187" s="493" t="s">
        <v>281</v>
      </c>
      <c r="B187" s="1621" t="s">
        <v>515</v>
      </c>
      <c r="C187" s="493"/>
      <c r="D187" s="521" t="s">
        <v>22</v>
      </c>
      <c r="E187" s="521"/>
      <c r="F187" s="1389"/>
      <c r="G187" s="992">
        <v>6</v>
      </c>
      <c r="H187" s="867">
        <v>180</v>
      </c>
      <c r="I187" s="107">
        <v>60</v>
      </c>
      <c r="J187" s="57">
        <v>30</v>
      </c>
      <c r="K187" s="59"/>
      <c r="L187" s="59">
        <v>30</v>
      </c>
      <c r="M187" s="114">
        <v>120</v>
      </c>
      <c r="N187" s="1607">
        <v>4</v>
      </c>
      <c r="O187" s="245"/>
      <c r="P187" s="1427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 t="s">
        <v>637</v>
      </c>
      <c r="AL187" s="41" t="s">
        <v>638</v>
      </c>
      <c r="AM187" s="41" t="s">
        <v>542</v>
      </c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</row>
    <row r="188" spans="1:235" ht="18.75">
      <c r="A188" s="141"/>
      <c r="B188" s="940" t="s">
        <v>422</v>
      </c>
      <c r="C188" s="141"/>
      <c r="D188" s="55" t="s">
        <v>22</v>
      </c>
      <c r="E188" s="55"/>
      <c r="F188" s="342"/>
      <c r="G188" s="992">
        <v>6</v>
      </c>
      <c r="H188" s="867">
        <v>180</v>
      </c>
      <c r="I188" s="107">
        <v>60</v>
      </c>
      <c r="J188" s="57">
        <v>30</v>
      </c>
      <c r="K188" s="59"/>
      <c r="L188" s="59">
        <v>30</v>
      </c>
      <c r="M188" s="114">
        <v>120</v>
      </c>
      <c r="N188" s="1611">
        <v>4</v>
      </c>
      <c r="O188" s="429"/>
      <c r="P188" s="142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 t="s">
        <v>637</v>
      </c>
      <c r="AL188" s="41" t="s">
        <v>638</v>
      </c>
      <c r="AM188" s="41" t="s">
        <v>542</v>
      </c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</row>
    <row r="189" spans="1:235" ht="18.75">
      <c r="A189" s="141"/>
      <c r="B189" s="1431" t="s">
        <v>603</v>
      </c>
      <c r="C189" s="141"/>
      <c r="D189" s="55" t="s">
        <v>22</v>
      </c>
      <c r="E189" s="55"/>
      <c r="F189" s="342"/>
      <c r="G189" s="992">
        <v>6</v>
      </c>
      <c r="H189" s="867">
        <v>180</v>
      </c>
      <c r="I189" s="107">
        <v>60</v>
      </c>
      <c r="J189" s="57">
        <v>30</v>
      </c>
      <c r="K189" s="59"/>
      <c r="L189" s="59">
        <v>30</v>
      </c>
      <c r="M189" s="114">
        <v>120</v>
      </c>
      <c r="N189" s="1611">
        <v>4</v>
      </c>
      <c r="O189" s="429"/>
      <c r="P189" s="1427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 t="s">
        <v>637</v>
      </c>
      <c r="AL189" s="41" t="s">
        <v>638</v>
      </c>
      <c r="AM189" s="41" t="s">
        <v>542</v>
      </c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</row>
    <row r="190" spans="1:235" ht="18.75">
      <c r="A190" s="141"/>
      <c r="B190" s="1411"/>
      <c r="C190" s="141"/>
      <c r="D190" s="55"/>
      <c r="E190" s="55"/>
      <c r="F190" s="342"/>
      <c r="G190" s="992"/>
      <c r="H190" s="867"/>
      <c r="I190" s="107"/>
      <c r="J190" s="57"/>
      <c r="K190" s="59"/>
      <c r="L190" s="59"/>
      <c r="M190" s="114"/>
      <c r="N190" s="1611"/>
      <c r="O190" s="429"/>
      <c r="P190" s="1427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</row>
    <row r="194" ht="18.75">
      <c r="B194" s="262" t="s">
        <v>640</v>
      </c>
    </row>
    <row r="195" spans="1:235" ht="18.75">
      <c r="A195" s="77"/>
      <c r="B195" s="1449" t="s">
        <v>617</v>
      </c>
      <c r="C195" s="933"/>
      <c r="D195" s="1455" t="s">
        <v>634</v>
      </c>
      <c r="E195" s="1455"/>
      <c r="F195" s="1456"/>
      <c r="G195" s="999">
        <v>1</v>
      </c>
      <c r="H195" s="948">
        <v>30</v>
      </c>
      <c r="I195" s="294">
        <v>10</v>
      </c>
      <c r="J195" s="1455">
        <v>9</v>
      </c>
      <c r="K195" s="1455"/>
      <c r="L195" s="1455"/>
      <c r="M195" s="1286">
        <v>20</v>
      </c>
      <c r="N195" s="210"/>
      <c r="O195" s="1614">
        <v>1</v>
      </c>
      <c r="P195" s="1427"/>
      <c r="Q195" s="20"/>
      <c r="R195" s="7"/>
      <c r="S195" s="7"/>
      <c r="T195" s="7"/>
      <c r="U195" s="7"/>
      <c r="V195" s="7"/>
      <c r="W195" s="7"/>
      <c r="X195" s="7"/>
      <c r="Y195" s="7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 t="s">
        <v>635</v>
      </c>
      <c r="AL195" s="20" t="s">
        <v>638</v>
      </c>
      <c r="AM195" s="20" t="s">
        <v>539</v>
      </c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</row>
    <row r="196" spans="1:235" ht="18.75">
      <c r="A196" s="77"/>
      <c r="B196" s="1263" t="s">
        <v>618</v>
      </c>
      <c r="C196" s="1464"/>
      <c r="D196" s="1465">
        <v>2</v>
      </c>
      <c r="E196" s="193"/>
      <c r="F196" s="1405" t="s">
        <v>619</v>
      </c>
      <c r="G196" s="999">
        <v>1</v>
      </c>
      <c r="H196" s="1443">
        <v>60</v>
      </c>
      <c r="I196" s="24">
        <v>36</v>
      </c>
      <c r="J196" s="24"/>
      <c r="K196" s="25"/>
      <c r="L196" s="25">
        <v>18</v>
      </c>
      <c r="M196" s="1445">
        <v>24</v>
      </c>
      <c r="N196" s="933"/>
      <c r="O196" s="1615">
        <v>2</v>
      </c>
      <c r="P196" s="1427"/>
      <c r="Q196" s="20"/>
      <c r="R196" s="7"/>
      <c r="S196" s="7"/>
      <c r="T196" s="7"/>
      <c r="U196" s="7"/>
      <c r="V196" s="7"/>
      <c r="W196" s="7"/>
      <c r="X196" s="7"/>
      <c r="Y196" s="7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 t="s">
        <v>635</v>
      </c>
      <c r="AL196" s="20"/>
      <c r="AM196" s="20" t="s">
        <v>541</v>
      </c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</row>
    <row r="197" spans="1:235" ht="18.75">
      <c r="A197" s="1076"/>
      <c r="B197" s="1612" t="s">
        <v>497</v>
      </c>
      <c r="C197" s="848"/>
      <c r="D197" s="58">
        <v>2</v>
      </c>
      <c r="E197" s="58"/>
      <c r="F197" s="114"/>
      <c r="G197" s="1472">
        <v>1.25</v>
      </c>
      <c r="H197" s="1489">
        <v>75</v>
      </c>
      <c r="I197" s="1490">
        <v>36</v>
      </c>
      <c r="J197" s="57">
        <v>9</v>
      </c>
      <c r="K197" s="59"/>
      <c r="L197" s="59">
        <v>9</v>
      </c>
      <c r="M197" s="1491">
        <v>39</v>
      </c>
      <c r="N197" s="166"/>
      <c r="O197" s="1615">
        <v>2</v>
      </c>
      <c r="P197" s="1428"/>
      <c r="Q197" s="27"/>
      <c r="R197" s="7"/>
      <c r="S197" s="7"/>
      <c r="T197" s="7"/>
      <c r="U197" s="7"/>
      <c r="V197" s="7"/>
      <c r="W197" s="7"/>
      <c r="X197" s="7"/>
      <c r="Y197" s="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0" t="s">
        <v>635</v>
      </c>
      <c r="AL197" s="27"/>
      <c r="AM197" s="27" t="s">
        <v>542</v>
      </c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</row>
    <row r="198" spans="1:235" ht="37.5">
      <c r="A198" s="1076"/>
      <c r="B198" s="26" t="s">
        <v>63</v>
      </c>
      <c r="C198" s="870" t="s">
        <v>634</v>
      </c>
      <c r="D198" s="23"/>
      <c r="E198" s="23"/>
      <c r="F198" s="1442"/>
      <c r="G198" s="1281">
        <v>3</v>
      </c>
      <c r="H198" s="1443">
        <v>90</v>
      </c>
      <c r="I198" s="24">
        <v>36</v>
      </c>
      <c r="J198" s="24">
        <v>18</v>
      </c>
      <c r="K198" s="25"/>
      <c r="L198" s="25">
        <v>18</v>
      </c>
      <c r="M198" s="1473">
        <v>54</v>
      </c>
      <c r="N198" s="69"/>
      <c r="O198" s="1616">
        <v>2</v>
      </c>
      <c r="P198" s="1427"/>
      <c r="Q198" s="20"/>
      <c r="R198" s="7"/>
      <c r="S198" s="7"/>
      <c r="T198" s="7"/>
      <c r="U198" s="7"/>
      <c r="V198" s="7"/>
      <c r="W198" s="7"/>
      <c r="X198" s="7"/>
      <c r="Y198" s="7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 t="s">
        <v>635</v>
      </c>
      <c r="AL198" s="20" t="s">
        <v>639</v>
      </c>
      <c r="AM198" s="20" t="s">
        <v>462</v>
      </c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</row>
    <row r="199" spans="1:235" ht="18.75">
      <c r="A199" s="896"/>
      <c r="B199" s="847" t="s">
        <v>71</v>
      </c>
      <c r="C199" s="946" t="s">
        <v>23</v>
      </c>
      <c r="D199" s="283"/>
      <c r="E199" s="283"/>
      <c r="F199" s="288"/>
      <c r="G199" s="1527">
        <v>1.5</v>
      </c>
      <c r="H199" s="166">
        <v>90</v>
      </c>
      <c r="I199" s="890">
        <v>36</v>
      </c>
      <c r="J199" s="286">
        <v>9</v>
      </c>
      <c r="K199" s="287">
        <v>9</v>
      </c>
      <c r="L199" s="287">
        <v>0</v>
      </c>
      <c r="M199" s="1528">
        <v>54</v>
      </c>
      <c r="N199" s="87"/>
      <c r="O199" s="1617">
        <v>2</v>
      </c>
      <c r="P199" s="1428"/>
      <c r="Q199" s="27"/>
      <c r="R199" s="7"/>
      <c r="S199" s="7"/>
      <c r="T199" s="7"/>
      <c r="U199" s="7"/>
      <c r="V199" s="7"/>
      <c r="W199" s="7"/>
      <c r="X199" s="7"/>
      <c r="Y199" s="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 t="s">
        <v>636</v>
      </c>
      <c r="AL199" s="27"/>
      <c r="AM199" s="27" t="s">
        <v>542</v>
      </c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</row>
    <row r="200" spans="1:235" ht="18.75">
      <c r="A200" s="896"/>
      <c r="B200" s="849" t="s">
        <v>69</v>
      </c>
      <c r="C200" s="1520">
        <v>2</v>
      </c>
      <c r="D200" s="29"/>
      <c r="E200" s="29"/>
      <c r="F200" s="1521"/>
      <c r="G200" s="1472">
        <v>2.25</v>
      </c>
      <c r="H200" s="933">
        <v>135</v>
      </c>
      <c r="I200" s="133">
        <v>54</v>
      </c>
      <c r="J200" s="32">
        <v>18</v>
      </c>
      <c r="K200" s="33">
        <v>9</v>
      </c>
      <c r="L200" s="33">
        <v>0</v>
      </c>
      <c r="M200" s="1523">
        <v>81</v>
      </c>
      <c r="N200" s="884"/>
      <c r="O200" s="1618">
        <v>3</v>
      </c>
      <c r="P200" s="1428"/>
      <c r="Q200" s="27"/>
      <c r="R200" s="7"/>
      <c r="S200" s="7"/>
      <c r="T200" s="7"/>
      <c r="U200" s="7"/>
      <c r="V200" s="7"/>
      <c r="W200" s="7"/>
      <c r="X200" s="7"/>
      <c r="Y200" s="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 t="s">
        <v>636</v>
      </c>
      <c r="AL200" s="27"/>
      <c r="AM200" s="27" t="s">
        <v>542</v>
      </c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</row>
    <row r="201" spans="1:235" ht="18.75">
      <c r="A201" s="896" t="s">
        <v>171</v>
      </c>
      <c r="B201" s="852" t="s">
        <v>416</v>
      </c>
      <c r="C201" s="850"/>
      <c r="D201" s="23"/>
      <c r="E201" s="23"/>
      <c r="F201" s="506" t="s">
        <v>23</v>
      </c>
      <c r="G201" s="1071">
        <v>0.5</v>
      </c>
      <c r="H201" s="167">
        <v>30</v>
      </c>
      <c r="I201" s="36">
        <v>18</v>
      </c>
      <c r="J201" s="24"/>
      <c r="K201" s="25"/>
      <c r="L201" s="25">
        <v>9</v>
      </c>
      <c r="M201" s="118">
        <v>12</v>
      </c>
      <c r="N201" s="87"/>
      <c r="O201" s="1617">
        <v>1</v>
      </c>
      <c r="P201" s="1428"/>
      <c r="Q201" s="27"/>
      <c r="R201" s="7"/>
      <c r="S201" s="7"/>
      <c r="T201" s="7"/>
      <c r="U201" s="7"/>
      <c r="V201" s="7"/>
      <c r="W201" s="7"/>
      <c r="X201" s="7"/>
      <c r="Y201" s="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 t="s">
        <v>636</v>
      </c>
      <c r="AL201" s="27"/>
      <c r="AM201" s="27" t="s">
        <v>542</v>
      </c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</row>
    <row r="202" spans="1:235" ht="18.75">
      <c r="A202" s="1927" t="s">
        <v>626</v>
      </c>
      <c r="B202" s="1928"/>
      <c r="C202" s="516"/>
      <c r="D202" s="887" t="s">
        <v>46</v>
      </c>
      <c r="E202" s="1029"/>
      <c r="F202" s="1030"/>
      <c r="G202" s="1472">
        <v>3.25</v>
      </c>
      <c r="H202" s="933">
        <v>195</v>
      </c>
      <c r="I202" s="294">
        <v>72</v>
      </c>
      <c r="J202" s="268">
        <v>18</v>
      </c>
      <c r="K202" s="326"/>
      <c r="L202" s="326">
        <v>18</v>
      </c>
      <c r="M202" s="839">
        <v>123</v>
      </c>
      <c r="N202" s="1032"/>
      <c r="O202" s="1619">
        <v>4</v>
      </c>
      <c r="P202" s="1428"/>
      <c r="Q202" s="27"/>
      <c r="R202" s="7"/>
      <c r="S202" s="7"/>
      <c r="T202" s="7"/>
      <c r="U202" s="7"/>
      <c r="V202" s="7"/>
      <c r="W202" s="7"/>
      <c r="X202" s="7"/>
      <c r="Y202" s="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 t="s">
        <v>637</v>
      </c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</row>
    <row r="203" spans="1:235" ht="18.75">
      <c r="A203" s="141" t="s">
        <v>392</v>
      </c>
      <c r="B203" s="1493" t="s">
        <v>77</v>
      </c>
      <c r="C203" s="941"/>
      <c r="D203" s="55" t="s">
        <v>23</v>
      </c>
      <c r="E203" s="512"/>
      <c r="F203" s="1390"/>
      <c r="G203" s="1472">
        <v>3.25</v>
      </c>
      <c r="H203" s="933">
        <v>195</v>
      </c>
      <c r="I203" s="294">
        <v>72</v>
      </c>
      <c r="J203" s="268">
        <v>18</v>
      </c>
      <c r="K203" s="326"/>
      <c r="L203" s="326">
        <v>18</v>
      </c>
      <c r="M203" s="839">
        <v>123</v>
      </c>
      <c r="N203" s="913"/>
      <c r="O203" s="1620">
        <v>4</v>
      </c>
      <c r="P203" s="14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 t="s">
        <v>637</v>
      </c>
      <c r="AL203" s="27"/>
      <c r="AM203" s="27" t="s">
        <v>542</v>
      </c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</row>
    <row r="204" spans="1:235" ht="18.75">
      <c r="A204" s="141"/>
      <c r="B204" s="940" t="s">
        <v>585</v>
      </c>
      <c r="C204" s="941"/>
      <c r="D204" s="55" t="s">
        <v>23</v>
      </c>
      <c r="E204" s="512"/>
      <c r="F204" s="1390"/>
      <c r="G204" s="1472">
        <v>3.25</v>
      </c>
      <c r="H204" s="933">
        <v>195</v>
      </c>
      <c r="I204" s="294">
        <v>72</v>
      </c>
      <c r="J204" s="268">
        <v>18</v>
      </c>
      <c r="K204" s="326"/>
      <c r="L204" s="326">
        <v>18</v>
      </c>
      <c r="M204" s="839">
        <v>123</v>
      </c>
      <c r="N204" s="913"/>
      <c r="O204" s="1620">
        <v>4</v>
      </c>
      <c r="P204" s="14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 t="s">
        <v>637</v>
      </c>
      <c r="AL204" s="27"/>
      <c r="AM204" s="27" t="s">
        <v>542</v>
      </c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</row>
    <row r="205" spans="1:235" ht="18.75">
      <c r="A205" s="141"/>
      <c r="B205" s="1431" t="s">
        <v>604</v>
      </c>
      <c r="C205" s="941"/>
      <c r="D205" s="55" t="s">
        <v>23</v>
      </c>
      <c r="E205" s="512"/>
      <c r="F205" s="1390"/>
      <c r="G205" s="1472">
        <v>3.25</v>
      </c>
      <c r="H205" s="933">
        <v>195</v>
      </c>
      <c r="I205" s="294">
        <v>72</v>
      </c>
      <c r="J205" s="268">
        <v>18</v>
      </c>
      <c r="K205" s="326"/>
      <c r="L205" s="326">
        <v>18</v>
      </c>
      <c r="M205" s="839">
        <v>123</v>
      </c>
      <c r="N205" s="913"/>
      <c r="O205" s="1620">
        <v>4</v>
      </c>
      <c r="P205" s="14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 t="s">
        <v>637</v>
      </c>
      <c r="AL205" s="27"/>
      <c r="AM205" s="27" t="s">
        <v>542</v>
      </c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</row>
    <row r="209" spans="2:37" ht="18.75">
      <c r="B209" s="262" t="s">
        <v>641</v>
      </c>
      <c r="P209" s="1130"/>
      <c r="AK209" s="5"/>
    </row>
    <row r="210" spans="1:214" ht="18.75">
      <c r="A210" s="77"/>
      <c r="B210" s="1449"/>
      <c r="C210" s="933"/>
      <c r="D210" s="1455"/>
      <c r="E210" s="1455"/>
      <c r="F210" s="1456"/>
      <c r="G210" s="999"/>
      <c r="H210" s="948"/>
      <c r="I210" s="294"/>
      <c r="J210" s="1455"/>
      <c r="K210" s="1455"/>
      <c r="L210" s="1455"/>
      <c r="M210" s="1286"/>
      <c r="N210" s="210"/>
      <c r="O210" s="1614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</row>
    <row r="211" spans="1:214" ht="18.75">
      <c r="A211" s="77"/>
      <c r="B211" s="1263" t="s">
        <v>618</v>
      </c>
      <c r="C211" s="1464"/>
      <c r="D211" s="1465">
        <v>2</v>
      </c>
      <c r="E211" s="193"/>
      <c r="F211" s="1405" t="s">
        <v>619</v>
      </c>
      <c r="G211" s="999">
        <v>1</v>
      </c>
      <c r="H211" s="1443">
        <v>60</v>
      </c>
      <c r="I211" s="24">
        <v>36</v>
      </c>
      <c r="J211" s="24"/>
      <c r="K211" s="25"/>
      <c r="L211" s="25">
        <v>18</v>
      </c>
      <c r="M211" s="1445">
        <v>24</v>
      </c>
      <c r="N211" s="933"/>
      <c r="O211" s="1615">
        <v>2</v>
      </c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 t="s">
        <v>635</v>
      </c>
      <c r="AL211" s="20" t="s">
        <v>638</v>
      </c>
      <c r="AM211" s="20" t="s">
        <v>541</v>
      </c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</row>
    <row r="212" spans="1:214" ht="18.75">
      <c r="A212" s="1076"/>
      <c r="B212" s="1612" t="s">
        <v>497</v>
      </c>
      <c r="C212" s="848"/>
      <c r="D212" s="58">
        <v>2</v>
      </c>
      <c r="E212" s="58"/>
      <c r="F212" s="114"/>
      <c r="G212" s="1472">
        <v>1.25</v>
      </c>
      <c r="H212" s="1489">
        <v>75</v>
      </c>
      <c r="I212" s="1490">
        <v>36</v>
      </c>
      <c r="J212" s="57">
        <v>9</v>
      </c>
      <c r="K212" s="59"/>
      <c r="L212" s="59">
        <v>9</v>
      </c>
      <c r="M212" s="1491">
        <v>39</v>
      </c>
      <c r="N212" s="166"/>
      <c r="O212" s="1615">
        <v>2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0" t="s">
        <v>635</v>
      </c>
      <c r="AL212" s="27" t="s">
        <v>638</v>
      </c>
      <c r="AM212" s="27" t="s">
        <v>542</v>
      </c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</row>
    <row r="213" spans="1:214" ht="18.75">
      <c r="A213" s="1076"/>
      <c r="B213" s="26"/>
      <c r="C213" s="870"/>
      <c r="D213" s="23"/>
      <c r="E213" s="23"/>
      <c r="F213" s="1442"/>
      <c r="G213" s="1281"/>
      <c r="H213" s="1443"/>
      <c r="I213" s="24"/>
      <c r="J213" s="24"/>
      <c r="K213" s="25"/>
      <c r="L213" s="25"/>
      <c r="M213" s="1473"/>
      <c r="N213" s="69"/>
      <c r="O213" s="1616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</row>
    <row r="214" spans="1:214" ht="18.75">
      <c r="A214" s="896"/>
      <c r="B214" s="847" t="s">
        <v>71</v>
      </c>
      <c r="C214" s="946" t="s">
        <v>23</v>
      </c>
      <c r="D214" s="283"/>
      <c r="E214" s="283"/>
      <c r="F214" s="288"/>
      <c r="G214" s="1527">
        <v>1.5</v>
      </c>
      <c r="H214" s="166">
        <v>90</v>
      </c>
      <c r="I214" s="890">
        <v>36</v>
      </c>
      <c r="J214" s="286">
        <v>9</v>
      </c>
      <c r="K214" s="287">
        <v>9</v>
      </c>
      <c r="L214" s="287">
        <v>0</v>
      </c>
      <c r="M214" s="1528">
        <v>54</v>
      </c>
      <c r="N214" s="87"/>
      <c r="O214" s="1617">
        <v>2</v>
      </c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 t="s">
        <v>636</v>
      </c>
      <c r="AL214" s="27" t="s">
        <v>639</v>
      </c>
      <c r="AM214" s="27" t="s">
        <v>542</v>
      </c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</row>
    <row r="215" spans="1:214" ht="18.75">
      <c r="A215" s="896"/>
      <c r="B215" s="849" t="s">
        <v>69</v>
      </c>
      <c r="C215" s="1520">
        <v>2</v>
      </c>
      <c r="D215" s="29"/>
      <c r="E215" s="29"/>
      <c r="F215" s="1521"/>
      <c r="G215" s="1472">
        <v>2.25</v>
      </c>
      <c r="H215" s="933">
        <v>135</v>
      </c>
      <c r="I215" s="133">
        <v>54</v>
      </c>
      <c r="J215" s="32">
        <v>18</v>
      </c>
      <c r="K215" s="33">
        <v>9</v>
      </c>
      <c r="L215" s="33">
        <v>0</v>
      </c>
      <c r="M215" s="1523">
        <v>81</v>
      </c>
      <c r="N215" s="884"/>
      <c r="O215" s="1618">
        <v>3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 t="s">
        <v>636</v>
      </c>
      <c r="AL215" s="27" t="s">
        <v>639</v>
      </c>
      <c r="AM215" s="27" t="s">
        <v>542</v>
      </c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</row>
    <row r="216" spans="1:214" ht="18.75">
      <c r="A216" s="896" t="s">
        <v>171</v>
      </c>
      <c r="B216" s="852" t="s">
        <v>416</v>
      </c>
      <c r="C216" s="850"/>
      <c r="D216" s="23"/>
      <c r="E216" s="23"/>
      <c r="F216" s="506" t="s">
        <v>23</v>
      </c>
      <c r="G216" s="1071">
        <v>0.5</v>
      </c>
      <c r="H216" s="167">
        <v>30</v>
      </c>
      <c r="I216" s="36">
        <v>18</v>
      </c>
      <c r="J216" s="24"/>
      <c r="K216" s="25"/>
      <c r="L216" s="25">
        <v>9</v>
      </c>
      <c r="M216" s="118">
        <v>12</v>
      </c>
      <c r="N216" s="87"/>
      <c r="O216" s="1617">
        <v>1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 t="s">
        <v>636</v>
      </c>
      <c r="AL216" s="27" t="s">
        <v>642</v>
      </c>
      <c r="AM216" s="27" t="s">
        <v>542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</row>
    <row r="217" spans="1:214" ht="18.75">
      <c r="A217" s="1927" t="s">
        <v>626</v>
      </c>
      <c r="B217" s="1928"/>
      <c r="C217" s="516"/>
      <c r="D217" s="887" t="s">
        <v>46</v>
      </c>
      <c r="E217" s="1029"/>
      <c r="F217" s="1030"/>
      <c r="G217" s="1472">
        <v>3.25</v>
      </c>
      <c r="H217" s="933">
        <v>195</v>
      </c>
      <c r="I217" s="294">
        <v>72</v>
      </c>
      <c r="J217" s="268">
        <v>18</v>
      </c>
      <c r="K217" s="326"/>
      <c r="L217" s="326">
        <v>18</v>
      </c>
      <c r="M217" s="839">
        <v>123</v>
      </c>
      <c r="N217" s="1032"/>
      <c r="O217" s="1619">
        <v>4</v>
      </c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 t="s">
        <v>637</v>
      </c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</row>
    <row r="218" spans="1:214" ht="18.75">
      <c r="A218" s="141" t="s">
        <v>392</v>
      </c>
      <c r="B218" s="1493" t="s">
        <v>77</v>
      </c>
      <c r="C218" s="941"/>
      <c r="D218" s="55" t="s">
        <v>23</v>
      </c>
      <c r="E218" s="512"/>
      <c r="F218" s="1390"/>
      <c r="G218" s="1472">
        <v>3.25</v>
      </c>
      <c r="H218" s="933">
        <v>195</v>
      </c>
      <c r="I218" s="294">
        <v>72</v>
      </c>
      <c r="J218" s="268">
        <v>18</v>
      </c>
      <c r="K218" s="326"/>
      <c r="L218" s="326">
        <v>18</v>
      </c>
      <c r="M218" s="839">
        <v>123</v>
      </c>
      <c r="N218" s="913"/>
      <c r="O218" s="1620">
        <v>4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 t="s">
        <v>637</v>
      </c>
      <c r="AL218" s="27" t="s">
        <v>638</v>
      </c>
      <c r="AM218" s="27" t="s">
        <v>542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</row>
    <row r="219" spans="1:214" ht="18.75">
      <c r="A219" s="141"/>
      <c r="B219" s="940" t="s">
        <v>585</v>
      </c>
      <c r="C219" s="941"/>
      <c r="D219" s="55" t="s">
        <v>23</v>
      </c>
      <c r="E219" s="512"/>
      <c r="F219" s="1390"/>
      <c r="G219" s="1472">
        <v>3.25</v>
      </c>
      <c r="H219" s="933">
        <v>195</v>
      </c>
      <c r="I219" s="294">
        <v>72</v>
      </c>
      <c r="J219" s="268">
        <v>18</v>
      </c>
      <c r="K219" s="326"/>
      <c r="L219" s="326">
        <v>18</v>
      </c>
      <c r="M219" s="839">
        <v>123</v>
      </c>
      <c r="N219" s="913"/>
      <c r="O219" s="1620">
        <v>4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 t="s">
        <v>637</v>
      </c>
      <c r="AL219" s="27" t="s">
        <v>638</v>
      </c>
      <c r="AM219" s="27" t="s">
        <v>542</v>
      </c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</row>
    <row r="220" spans="1:214" ht="18.75">
      <c r="A220" s="141"/>
      <c r="B220" s="1431" t="s">
        <v>604</v>
      </c>
      <c r="C220" s="941"/>
      <c r="D220" s="55" t="s">
        <v>23</v>
      </c>
      <c r="E220" s="512"/>
      <c r="F220" s="1390"/>
      <c r="G220" s="1472">
        <v>3.25</v>
      </c>
      <c r="H220" s="933">
        <v>195</v>
      </c>
      <c r="I220" s="294">
        <v>72</v>
      </c>
      <c r="J220" s="268">
        <v>18</v>
      </c>
      <c r="K220" s="326"/>
      <c r="L220" s="326">
        <v>18</v>
      </c>
      <c r="M220" s="839">
        <v>123</v>
      </c>
      <c r="N220" s="913"/>
      <c r="O220" s="1620">
        <v>4</v>
      </c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 t="s">
        <v>637</v>
      </c>
      <c r="AL220" s="27" t="s">
        <v>638</v>
      </c>
      <c r="AM220" s="27" t="s">
        <v>542</v>
      </c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</row>
  </sheetData>
  <sheetProtection/>
  <mergeCells count="80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N3:O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AM6:AN6"/>
    <mergeCell ref="AO6:AP6"/>
    <mergeCell ref="AQ6:AR6"/>
    <mergeCell ref="AS6:AT6"/>
    <mergeCell ref="V7:X8"/>
    <mergeCell ref="Y7:AA8"/>
    <mergeCell ref="AB7:AD8"/>
    <mergeCell ref="AE7:AG8"/>
    <mergeCell ref="A9:O9"/>
    <mergeCell ref="A10:O10"/>
    <mergeCell ref="V16:X16"/>
    <mergeCell ref="Y16:AA16"/>
    <mergeCell ref="AB16:AD16"/>
    <mergeCell ref="AE16:AG16"/>
    <mergeCell ref="A45:B45"/>
    <mergeCell ref="A46:B46"/>
    <mergeCell ref="A47:O47"/>
    <mergeCell ref="V52:X52"/>
    <mergeCell ref="Y52:AA52"/>
    <mergeCell ref="AB52:AD52"/>
    <mergeCell ref="AE52:AG52"/>
    <mergeCell ref="V69:X69"/>
    <mergeCell ref="Y69:AA69"/>
    <mergeCell ref="AB69:AD69"/>
    <mergeCell ref="AE69:AG69"/>
    <mergeCell ref="A73:B73"/>
    <mergeCell ref="A74:B74"/>
    <mergeCell ref="A75:O75"/>
    <mergeCell ref="A80:B80"/>
    <mergeCell ref="A81:B81"/>
    <mergeCell ref="A82:O82"/>
    <mergeCell ref="H83:M83"/>
    <mergeCell ref="A84:B84"/>
    <mergeCell ref="I84:M84"/>
    <mergeCell ref="A85:B85"/>
    <mergeCell ref="A86:B86"/>
    <mergeCell ref="A87:O87"/>
    <mergeCell ref="A88:O88"/>
    <mergeCell ref="A89:B89"/>
    <mergeCell ref="A90:B90"/>
    <mergeCell ref="A91:B91"/>
    <mergeCell ref="A92:B92"/>
    <mergeCell ref="A93:B93"/>
    <mergeCell ref="A112:O112"/>
    <mergeCell ref="A217:B217"/>
    <mergeCell ref="A119:B119"/>
    <mergeCell ref="A113:B113"/>
    <mergeCell ref="A114:B114"/>
    <mergeCell ref="A115:B115"/>
    <mergeCell ref="A116:B116"/>
    <mergeCell ref="A117:B117"/>
    <mergeCell ref="A118:B118"/>
    <mergeCell ref="AM148:AN148"/>
    <mergeCell ref="AO148:AP148"/>
    <mergeCell ref="AQ148:AR148"/>
    <mergeCell ref="AS148:AT148"/>
    <mergeCell ref="A186:B186"/>
    <mergeCell ref="A202:B20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2" r:id="rId1"/>
  <rowBreaks count="3" manualBreakCount="3">
    <brk id="63" max="42" man="1"/>
    <brk id="93" max="42" man="1"/>
    <brk id="135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tabSelected="1" view="pageBreakPreview" zoomScale="72" zoomScaleNormal="72" zoomScaleSheetLayoutView="72" zoomScalePageLayoutView="0" workbookViewId="0" topLeftCell="A1">
      <pane ySplit="8" topLeftCell="A9" activePane="bottomLeft" state="frozen"/>
      <selection pane="topLeft" activeCell="F1" sqref="F1"/>
      <selection pane="bottomLeft" activeCell="T170" sqref="T170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875" style="20" customWidth="1"/>
    <col min="15" max="15" width="6.625" style="20" customWidth="1"/>
    <col min="16" max="16" width="6.25390625" style="20" customWidth="1"/>
    <col min="17" max="18" width="6.875" style="20" customWidth="1"/>
    <col min="19" max="19" width="6.75390625" style="20" customWidth="1"/>
    <col min="20" max="20" width="6.25390625" style="20" customWidth="1"/>
    <col min="21" max="25" width="9.125" style="5" hidden="1" customWidth="1"/>
    <col min="26" max="41" width="0" style="5" hidden="1" customWidth="1"/>
    <col min="42" max="42" width="6.625" style="1130" customWidth="1"/>
    <col min="43" max="44" width="9.625" style="5" customWidth="1"/>
    <col min="45" max="45" width="14.375" style="5" customWidth="1"/>
    <col min="46" max="46" width="11.75390625" style="5" customWidth="1"/>
    <col min="47" max="47" width="15.75390625" style="5" customWidth="1"/>
    <col min="48" max="48" width="13.625" style="5" customWidth="1"/>
    <col min="49" max="50" width="11.75390625" style="5" customWidth="1"/>
    <col min="51" max="51" width="11.625" style="5" customWidth="1"/>
    <col min="52" max="52" width="12.875" style="5" customWidth="1"/>
    <col min="53" max="16384" width="9.125" style="5" customWidth="1"/>
  </cols>
  <sheetData>
    <row r="1" spans="1:42" s="7" customFormat="1" ht="19.5" customHeight="1" thickBot="1">
      <c r="A1" s="1886" t="s">
        <v>627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AP1" s="1427"/>
    </row>
    <row r="2" spans="1:42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1862" t="s">
        <v>349</v>
      </c>
      <c r="O2" s="1863"/>
      <c r="P2" s="1863"/>
      <c r="Q2" s="1863"/>
      <c r="R2" s="1863"/>
      <c r="S2" s="1863"/>
      <c r="T2" s="1864"/>
      <c r="AP2" s="1427"/>
    </row>
    <row r="3" spans="1:42" s="7" customFormat="1" ht="19.5" customHeight="1">
      <c r="A3" s="1902"/>
      <c r="B3" s="1875"/>
      <c r="C3" s="1907"/>
      <c r="D3" s="1908"/>
      <c r="E3" s="1908"/>
      <c r="F3" s="1909"/>
      <c r="G3" s="1964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1865" t="s">
        <v>32</v>
      </c>
      <c r="O3" s="1866"/>
      <c r="P3" s="1869" t="s">
        <v>34</v>
      </c>
      <c r="Q3" s="1870"/>
      <c r="R3" s="1870" t="s">
        <v>35</v>
      </c>
      <c r="S3" s="1870"/>
      <c r="T3" s="1866"/>
      <c r="AP3" s="1427"/>
    </row>
    <row r="4" spans="1:42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1867"/>
      <c r="O4" s="1868"/>
      <c r="P4" s="1871"/>
      <c r="Q4" s="1872"/>
      <c r="R4" s="1872"/>
      <c r="S4" s="1872"/>
      <c r="T4" s="1868"/>
      <c r="AP4" s="1427"/>
    </row>
    <row r="5" spans="1:42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1564">
        <v>1</v>
      </c>
      <c r="O5" s="1565">
        <v>2</v>
      </c>
      <c r="P5" s="1365">
        <v>3</v>
      </c>
      <c r="Q5" s="1106">
        <v>4</v>
      </c>
      <c r="R5" s="1106">
        <v>5</v>
      </c>
      <c r="S5" s="1106">
        <v>6</v>
      </c>
      <c r="T5" s="1107"/>
      <c r="AP5" s="1427"/>
    </row>
    <row r="6" spans="1:52" s="7" customFormat="1" ht="19.5" customHeight="1" thickBot="1">
      <c r="A6" s="1902"/>
      <c r="B6" s="1875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1891" t="s">
        <v>350</v>
      </c>
      <c r="O6" s="1892"/>
      <c r="P6" s="1875"/>
      <c r="Q6" s="1875"/>
      <c r="R6" s="1875"/>
      <c r="S6" s="1875"/>
      <c r="T6" s="1893"/>
      <c r="AP6" s="1427"/>
      <c r="AS6" s="1977"/>
      <c r="AT6" s="1977"/>
      <c r="AU6" s="1977"/>
      <c r="AV6" s="1977"/>
      <c r="AW6" s="1977"/>
      <c r="AX6" s="1977"/>
      <c r="AY6" s="1977"/>
      <c r="AZ6" s="1977"/>
    </row>
    <row r="7" spans="1:42" s="7" customFormat="1" ht="22.5" customHeight="1" thickBot="1">
      <c r="A7" s="1903"/>
      <c r="B7" s="1878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957" t="s">
        <v>32</v>
      </c>
      <c r="AB7" s="1953"/>
      <c r="AC7" s="1953"/>
      <c r="AD7" s="1953" t="s">
        <v>33</v>
      </c>
      <c r="AE7" s="1953"/>
      <c r="AF7" s="1953"/>
      <c r="AG7" s="1953" t="s">
        <v>34</v>
      </c>
      <c r="AH7" s="1953"/>
      <c r="AI7" s="1953"/>
      <c r="AJ7" s="1953" t="s">
        <v>35</v>
      </c>
      <c r="AK7" s="1953"/>
      <c r="AL7" s="1954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956"/>
      <c r="AB8" s="1910"/>
      <c r="AC8" s="1910"/>
      <c r="AD8" s="1910"/>
      <c r="AE8" s="1910"/>
      <c r="AF8" s="1910"/>
      <c r="AG8" s="1910"/>
      <c r="AH8" s="1910"/>
      <c r="AI8" s="1910"/>
      <c r="AJ8" s="1910"/>
      <c r="AK8" s="1910"/>
      <c r="AL8" s="1955"/>
      <c r="AP8" s="1427"/>
      <c r="AS8" s="844" t="s">
        <v>672</v>
      </c>
      <c r="AT8" s="844" t="s">
        <v>673</v>
      </c>
      <c r="AU8" s="844" t="s">
        <v>674</v>
      </c>
      <c r="AV8" s="844" t="s">
        <v>675</v>
      </c>
      <c r="AW8" s="844" t="s">
        <v>676</v>
      </c>
      <c r="AX8" s="844" t="s">
        <v>677</v>
      </c>
    </row>
    <row r="9" spans="1:50" s="7" customFormat="1" ht="19.5" customHeight="1" thickBot="1">
      <c r="A9" s="1958" t="s">
        <v>252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60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958" t="s">
        <v>499</v>
      </c>
      <c r="B10" s="1959"/>
      <c r="C10" s="1959"/>
      <c r="D10" s="1959"/>
      <c r="E10" s="1959"/>
      <c r="F10" s="1959"/>
      <c r="G10" s="1959"/>
      <c r="H10" s="1959"/>
      <c r="I10" s="1959"/>
      <c r="J10" s="1959"/>
      <c r="K10" s="1959"/>
      <c r="L10" s="1959"/>
      <c r="M10" s="1959"/>
      <c r="N10" s="1959"/>
      <c r="O10" s="1959"/>
      <c r="P10" s="1959"/>
      <c r="Q10" s="1959"/>
      <c r="R10" s="1959"/>
      <c r="S10" s="1959"/>
      <c r="T10" s="1960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1496" t="s">
        <v>581</v>
      </c>
      <c r="C11" s="942"/>
      <c r="D11" s="887" t="s">
        <v>22</v>
      </c>
      <c r="E11" s="887"/>
      <c r="F11" s="869"/>
      <c r="G11" s="1659">
        <v>1.5</v>
      </c>
      <c r="H11" s="885">
        <f>G11*30</f>
        <v>45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30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/>
      <c r="AQ11" s="7" t="s">
        <v>32</v>
      </c>
      <c r="AR11" s="1645">
        <f>AS46+AT46</f>
        <v>36</v>
      </c>
      <c r="AS11" s="844" t="b">
        <f aca="true" t="shared" si="0" ref="AS11:AX26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9" t="s">
        <v>608</v>
      </c>
      <c r="C12" s="167" t="s">
        <v>609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/>
      <c r="AQ12" s="7" t="s">
        <v>33</v>
      </c>
      <c r="AR12" s="1376">
        <f>AU46+AV46</f>
        <v>4</v>
      </c>
      <c r="AS12" s="844" t="b">
        <f t="shared" si="0"/>
        <v>1</v>
      </c>
      <c r="AT12" s="844" t="b">
        <f t="shared" si="0"/>
        <v>1</v>
      </c>
      <c r="AU12" s="844" t="b">
        <f t="shared" si="0"/>
        <v>1</v>
      </c>
      <c r="AV12" s="844" t="b">
        <f t="shared" si="0"/>
        <v>1</v>
      </c>
      <c r="AW12" s="844" t="b">
        <f t="shared" si="0"/>
        <v>1</v>
      </c>
      <c r="AX12" s="844" t="b">
        <f t="shared" si="0"/>
        <v>1</v>
      </c>
      <c r="AY12" s="7"/>
      <c r="AZ12" s="7"/>
    </row>
    <row r="13" spans="1:52" s="20" customFormat="1" ht="19.5" customHeight="1">
      <c r="A13" s="77" t="s">
        <v>157</v>
      </c>
      <c r="B13" s="1497" t="s">
        <v>617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/>
      <c r="AQ13" s="7" t="s">
        <v>34</v>
      </c>
      <c r="AR13" s="1376">
        <f>AW46+AX46</f>
        <v>3</v>
      </c>
      <c r="AS13" s="844" t="b">
        <f t="shared" si="0"/>
        <v>1</v>
      </c>
      <c r="AT13" s="844" t="b">
        <f t="shared" si="0"/>
        <v>1</v>
      </c>
      <c r="AU13" s="844" t="b">
        <f t="shared" si="0"/>
        <v>1</v>
      </c>
      <c r="AV13" s="844" t="b">
        <f t="shared" si="0"/>
        <v>1</v>
      </c>
      <c r="AW13" s="844" t="b">
        <f t="shared" si="0"/>
        <v>1</v>
      </c>
      <c r="AX13" s="844" t="b">
        <f t="shared" si="0"/>
        <v>1</v>
      </c>
      <c r="AY13" s="7"/>
      <c r="AZ13" s="7"/>
    </row>
    <row r="14" spans="1:52" s="20" customFormat="1" ht="19.5" customHeight="1">
      <c r="A14" s="77"/>
      <c r="B14" s="1436" t="s">
        <v>615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/>
      <c r="AS14" s="844" t="b">
        <f t="shared" si="0"/>
        <v>1</v>
      </c>
      <c r="AT14" s="844" t="b">
        <f t="shared" si="0"/>
        <v>1</v>
      </c>
      <c r="AU14" s="844" t="b">
        <f t="shared" si="0"/>
        <v>1</v>
      </c>
      <c r="AV14" s="844" t="b">
        <f t="shared" si="0"/>
        <v>1</v>
      </c>
      <c r="AW14" s="844" t="b">
        <f t="shared" si="0"/>
        <v>1</v>
      </c>
      <c r="AX14" s="844" t="b">
        <f t="shared" si="0"/>
        <v>1</v>
      </c>
      <c r="AY14" s="7"/>
      <c r="AZ14" s="7"/>
    </row>
    <row r="15" spans="1:52" s="20" customFormat="1" ht="19.5" customHeight="1">
      <c r="A15" s="77"/>
      <c r="B15" s="1444" t="s">
        <v>616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/>
      <c r="AS15" s="844" t="b">
        <f t="shared" si="0"/>
        <v>1</v>
      </c>
      <c r="AT15" s="844" t="b">
        <f t="shared" si="0"/>
        <v>0</v>
      </c>
      <c r="AU15" s="844" t="b">
        <f t="shared" si="0"/>
        <v>1</v>
      </c>
      <c r="AV15" s="844" t="b">
        <f t="shared" si="0"/>
        <v>1</v>
      </c>
      <c r="AW15" s="844" t="b">
        <f t="shared" si="0"/>
        <v>1</v>
      </c>
      <c r="AX15" s="844" t="b">
        <f t="shared" si="0"/>
        <v>1</v>
      </c>
      <c r="AY15" s="7"/>
      <c r="AZ15" s="7"/>
    </row>
    <row r="16" spans="1:52" s="20" customFormat="1" ht="18.75">
      <c r="A16" s="77" t="s">
        <v>158</v>
      </c>
      <c r="B16" s="1498" t="s">
        <v>614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956"/>
      <c r="AB16" s="1910"/>
      <c r="AC16" s="1910"/>
      <c r="AD16" s="1910"/>
      <c r="AE16" s="1910"/>
      <c r="AF16" s="1910"/>
      <c r="AG16" s="1910"/>
      <c r="AH16" s="1910"/>
      <c r="AI16" s="1910"/>
      <c r="AJ16" s="1910"/>
      <c r="AK16" s="1910"/>
      <c r="AL16" s="1955"/>
      <c r="AP16" s="1427"/>
      <c r="AS16" s="844" t="b">
        <f t="shared" si="0"/>
        <v>1</v>
      </c>
      <c r="AT16" s="844" t="b">
        <f t="shared" si="0"/>
        <v>1</v>
      </c>
      <c r="AU16" s="844" t="b">
        <f t="shared" si="0"/>
        <v>1</v>
      </c>
      <c r="AV16" s="844" t="b">
        <f t="shared" si="0"/>
        <v>1</v>
      </c>
      <c r="AW16" s="844" t="b">
        <f t="shared" si="0"/>
        <v>1</v>
      </c>
      <c r="AX16" s="844" t="b">
        <f t="shared" si="0"/>
        <v>1</v>
      </c>
      <c r="AY16" s="7"/>
      <c r="AZ16" s="7"/>
    </row>
    <row r="17" spans="1:52" s="20" customFormat="1" ht="18.75">
      <c r="A17" s="77"/>
      <c r="B17" s="1436" t="s">
        <v>615</v>
      </c>
      <c r="C17" s="1441"/>
      <c r="D17" s="329"/>
      <c r="E17" s="37"/>
      <c r="F17" s="1442"/>
      <c r="G17" s="1307">
        <v>0.5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/>
      <c r="AS17" s="844" t="b">
        <f t="shared" si="0"/>
        <v>1</v>
      </c>
      <c r="AT17" s="844" t="b">
        <f t="shared" si="0"/>
        <v>1</v>
      </c>
      <c r="AU17" s="844" t="b">
        <f t="shared" si="0"/>
        <v>1</v>
      </c>
      <c r="AV17" s="844" t="b">
        <f t="shared" si="0"/>
        <v>1</v>
      </c>
      <c r="AW17" s="844" t="b">
        <f t="shared" si="0"/>
        <v>1</v>
      </c>
      <c r="AX17" s="844" t="b">
        <f t="shared" si="0"/>
        <v>1</v>
      </c>
      <c r="AY17" s="7"/>
      <c r="AZ17" s="7"/>
    </row>
    <row r="18" spans="1:52" s="20" customFormat="1" ht="18.75">
      <c r="A18" s="77"/>
      <c r="B18" s="1444" t="s">
        <v>616</v>
      </c>
      <c r="C18" s="1447"/>
      <c r="D18" s="59">
        <v>1</v>
      </c>
      <c r="E18" s="55"/>
      <c r="F18" s="1448"/>
      <c r="G18" s="1307">
        <v>3.5</v>
      </c>
      <c r="H18" s="1443">
        <f>G18*30</f>
        <v>105</v>
      </c>
      <c r="I18" s="24">
        <v>45</v>
      </c>
      <c r="J18" s="24">
        <v>15</v>
      </c>
      <c r="K18" s="25"/>
      <c r="L18" s="25">
        <v>15</v>
      </c>
      <c r="M18" s="1445">
        <f>H18-I18</f>
        <v>60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/>
      <c r="AS18" s="844" t="b">
        <f t="shared" si="0"/>
        <v>0</v>
      </c>
      <c r="AT18" s="844" t="b">
        <f t="shared" si="0"/>
        <v>1</v>
      </c>
      <c r="AU18" s="844" t="b">
        <f t="shared" si="0"/>
        <v>1</v>
      </c>
      <c r="AV18" s="844" t="b">
        <f t="shared" si="0"/>
        <v>1</v>
      </c>
      <c r="AW18" s="844" t="b">
        <f t="shared" si="0"/>
        <v>1</v>
      </c>
      <c r="AX18" s="844" t="b">
        <f t="shared" si="0"/>
        <v>1</v>
      </c>
      <c r="AY18" s="7"/>
      <c r="AZ18" s="7"/>
    </row>
    <row r="19" spans="1:52" s="20" customFormat="1" ht="19.5" customHeight="1">
      <c r="A19" s="77" t="s">
        <v>159</v>
      </c>
      <c r="B19" s="1499" t="s">
        <v>618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1" ref="AA19:AL19">COUNTIF($C19:$C44,AA$9)</f>
        <v>4</v>
      </c>
      <c r="AB19" s="20">
        <f t="shared" si="1"/>
        <v>1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20">
        <f t="shared" si="1"/>
        <v>0</v>
      </c>
      <c r="AI19" s="20">
        <f t="shared" si="1"/>
        <v>0</v>
      </c>
      <c r="AJ19" s="20">
        <f t="shared" si="1"/>
        <v>0</v>
      </c>
      <c r="AK19" s="20">
        <f t="shared" si="1"/>
        <v>0</v>
      </c>
      <c r="AL19" s="20">
        <f t="shared" si="1"/>
        <v>0</v>
      </c>
      <c r="AP19" s="1427"/>
      <c r="AS19" s="844" t="b">
        <f t="shared" si="0"/>
        <v>1</v>
      </c>
      <c r="AT19" s="844" t="b">
        <f t="shared" si="0"/>
        <v>1</v>
      </c>
      <c r="AU19" s="844" t="b">
        <f t="shared" si="0"/>
        <v>1</v>
      </c>
      <c r="AV19" s="844" t="b">
        <f t="shared" si="0"/>
        <v>1</v>
      </c>
      <c r="AW19" s="844" t="b">
        <f t="shared" si="0"/>
        <v>1</v>
      </c>
      <c r="AX19" s="844" t="b">
        <f t="shared" si="0"/>
        <v>1</v>
      </c>
      <c r="AY19" s="7"/>
      <c r="AZ19" s="7"/>
    </row>
    <row r="20" spans="1:52" s="20" customFormat="1" ht="19.5" customHeight="1">
      <c r="A20" s="77"/>
      <c r="B20" s="1436" t="s">
        <v>615</v>
      </c>
      <c r="C20" s="933"/>
      <c r="D20" s="1460"/>
      <c r="E20" s="1460"/>
      <c r="F20" s="1461"/>
      <c r="G20" s="1662">
        <v>2.5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2" ref="AG20:AL20">COUNTIF($D19:$D44,AG$9)</f>
        <v>1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P20" s="1427"/>
      <c r="AS20" s="844" t="b">
        <f t="shared" si="0"/>
        <v>1</v>
      </c>
      <c r="AT20" s="844" t="b">
        <f t="shared" si="0"/>
        <v>1</v>
      </c>
      <c r="AU20" s="844" t="b">
        <f t="shared" si="0"/>
        <v>1</v>
      </c>
      <c r="AV20" s="844" t="b">
        <f t="shared" si="0"/>
        <v>1</v>
      </c>
      <c r="AW20" s="844" t="b">
        <f t="shared" si="0"/>
        <v>1</v>
      </c>
      <c r="AX20" s="844" t="b">
        <f t="shared" si="0"/>
        <v>1</v>
      </c>
      <c r="AY20" s="7"/>
      <c r="AZ20" s="7"/>
    </row>
    <row r="21" spans="1:52" s="20" customFormat="1" ht="19.5" customHeight="1">
      <c r="A21" s="77"/>
      <c r="B21" s="1444" t="s">
        <v>616</v>
      </c>
      <c r="C21" s="1464"/>
      <c r="D21" s="1465">
        <v>2</v>
      </c>
      <c r="E21" s="193"/>
      <c r="F21" s="1405" t="s">
        <v>619</v>
      </c>
      <c r="G21" s="1663">
        <v>3.5</v>
      </c>
      <c r="H21" s="1443">
        <f>G21*30</f>
        <v>105</v>
      </c>
      <c r="I21" s="24">
        <v>36</v>
      </c>
      <c r="J21" s="24"/>
      <c r="K21" s="25"/>
      <c r="L21" s="25">
        <v>36</v>
      </c>
      <c r="M21" s="1445">
        <f>H21-I21</f>
        <v>69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/>
      <c r="AS21" s="844" t="b">
        <f t="shared" si="0"/>
        <v>1</v>
      </c>
      <c r="AT21" s="844" t="b">
        <f t="shared" si="0"/>
        <v>0</v>
      </c>
      <c r="AU21" s="844" t="b">
        <f t="shared" si="0"/>
        <v>1</v>
      </c>
      <c r="AV21" s="844" t="b">
        <f t="shared" si="0"/>
        <v>1</v>
      </c>
      <c r="AW21" s="844" t="b">
        <f t="shared" si="0"/>
        <v>1</v>
      </c>
      <c r="AX21" s="844" t="b">
        <f t="shared" si="0"/>
        <v>1</v>
      </c>
      <c r="AY21" s="7"/>
      <c r="AZ21" s="7"/>
    </row>
    <row r="22" spans="1:52" s="27" customFormat="1" ht="19.5" customHeight="1">
      <c r="A22" s="77" t="s">
        <v>160</v>
      </c>
      <c r="B22" s="1498" t="s">
        <v>620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8"/>
      <c r="AS22" s="844" t="b">
        <f t="shared" si="0"/>
        <v>1</v>
      </c>
      <c r="AT22" s="844" t="b">
        <f t="shared" si="0"/>
        <v>1</v>
      </c>
      <c r="AU22" s="844" t="b">
        <f t="shared" si="0"/>
        <v>1</v>
      </c>
      <c r="AV22" s="844" t="b">
        <f t="shared" si="0"/>
        <v>1</v>
      </c>
      <c r="AW22" s="844" t="b">
        <f t="shared" si="0"/>
        <v>1</v>
      </c>
      <c r="AX22" s="844" t="b">
        <f t="shared" si="0"/>
        <v>1</v>
      </c>
      <c r="AY22" s="7"/>
      <c r="AZ22" s="7"/>
    </row>
    <row r="23" spans="1:52" s="20" customFormat="1" ht="19.5" customHeight="1">
      <c r="A23" s="77"/>
      <c r="B23" s="1436" t="s">
        <v>615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/>
      <c r="AQ23" s="27"/>
      <c r="AR23" s="27"/>
      <c r="AS23" s="844" t="b">
        <f t="shared" si="0"/>
        <v>1</v>
      </c>
      <c r="AT23" s="844" t="b">
        <f t="shared" si="0"/>
        <v>1</v>
      </c>
      <c r="AU23" s="844" t="b">
        <f t="shared" si="0"/>
        <v>1</v>
      </c>
      <c r="AV23" s="844" t="b">
        <f t="shared" si="0"/>
        <v>1</v>
      </c>
      <c r="AW23" s="844" t="b">
        <f t="shared" si="0"/>
        <v>1</v>
      </c>
      <c r="AX23" s="844" t="b">
        <f t="shared" si="0"/>
        <v>1</v>
      </c>
      <c r="AY23" s="7"/>
      <c r="AZ23" s="7"/>
    </row>
    <row r="24" spans="1:52" s="20" customFormat="1" ht="19.5" customHeight="1">
      <c r="A24" s="77"/>
      <c r="B24" s="1444" t="s">
        <v>616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3" ref="AA24:AL24">COUNTIF($C16:$C112,AA$9)</f>
        <v>4</v>
      </c>
      <c r="AB24" s="20">
        <f t="shared" si="3"/>
        <v>1</v>
      </c>
      <c r="AC24" s="20">
        <f t="shared" si="3"/>
        <v>0</v>
      </c>
      <c r="AD24" s="20">
        <f t="shared" si="3"/>
        <v>3</v>
      </c>
      <c r="AE24" s="20">
        <f t="shared" si="3"/>
        <v>0</v>
      </c>
      <c r="AF24" s="20">
        <f t="shared" si="3"/>
        <v>0</v>
      </c>
      <c r="AG24" s="20">
        <f t="shared" si="3"/>
        <v>3</v>
      </c>
      <c r="AH24" s="20">
        <f t="shared" si="3"/>
        <v>0</v>
      </c>
      <c r="AI24" s="20">
        <f t="shared" si="3"/>
        <v>0</v>
      </c>
      <c r="AJ24" s="20">
        <f t="shared" si="3"/>
        <v>0</v>
      </c>
      <c r="AK24" s="20">
        <f t="shared" si="3"/>
        <v>0</v>
      </c>
      <c r="AL24" s="20">
        <f t="shared" si="3"/>
        <v>0</v>
      </c>
      <c r="AP24" s="1427"/>
      <c r="AQ24" s="27"/>
      <c r="AR24" s="27"/>
      <c r="AS24" s="844" t="b">
        <f t="shared" si="0"/>
        <v>0</v>
      </c>
      <c r="AT24" s="844" t="b">
        <f t="shared" si="0"/>
        <v>1</v>
      </c>
      <c r="AU24" s="844" t="b">
        <f t="shared" si="0"/>
        <v>1</v>
      </c>
      <c r="AV24" s="844" t="b">
        <f t="shared" si="0"/>
        <v>1</v>
      </c>
      <c r="AW24" s="844" t="b">
        <f t="shared" si="0"/>
        <v>1</v>
      </c>
      <c r="AX24" s="844" t="b">
        <f t="shared" si="0"/>
        <v>1</v>
      </c>
      <c r="AY24" s="7"/>
      <c r="AZ24" s="7"/>
    </row>
    <row r="25" spans="1:52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/>
      <c r="AS25" s="844" t="b">
        <f t="shared" si="0"/>
        <v>1</v>
      </c>
      <c r="AT25" s="844" t="b">
        <f t="shared" si="0"/>
        <v>1</v>
      </c>
      <c r="AU25" s="844" t="b">
        <f t="shared" si="0"/>
        <v>1</v>
      </c>
      <c r="AV25" s="844" t="b">
        <f t="shared" si="0"/>
        <v>1</v>
      </c>
      <c r="AW25" s="844" t="b">
        <f t="shared" si="0"/>
        <v>1</v>
      </c>
      <c r="AX25" s="844" t="b">
        <f t="shared" si="0"/>
        <v>1</v>
      </c>
      <c r="AY25" s="7"/>
      <c r="AZ25" s="7"/>
    </row>
    <row r="26" spans="1:52" s="20" customFormat="1" ht="19.5" customHeight="1">
      <c r="A26" s="77"/>
      <c r="B26" s="1436" t="s">
        <v>615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/>
      <c r="AS26" s="844" t="b">
        <f t="shared" si="0"/>
        <v>1</v>
      </c>
      <c r="AT26" s="844" t="b">
        <f t="shared" si="0"/>
        <v>1</v>
      </c>
      <c r="AU26" s="844" t="b">
        <f t="shared" si="0"/>
        <v>1</v>
      </c>
      <c r="AV26" s="844" t="b">
        <f t="shared" si="0"/>
        <v>1</v>
      </c>
      <c r="AW26" s="844" t="b">
        <f t="shared" si="0"/>
        <v>1</v>
      </c>
      <c r="AX26" s="844" t="b">
        <f t="shared" si="0"/>
        <v>1</v>
      </c>
      <c r="AY26" s="7"/>
      <c r="AZ26" s="7"/>
    </row>
    <row r="27" spans="1:52" s="20" customFormat="1" ht="19.5" customHeight="1">
      <c r="A27" s="1388"/>
      <c r="B27" s="1444" t="s">
        <v>616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/>
      <c r="AS27" s="844" t="b">
        <f aca="true" t="shared" si="4" ref="AS27:AX44">ISBLANK(N27)</f>
        <v>0</v>
      </c>
      <c r="AT27" s="844" t="b">
        <f t="shared" si="4"/>
        <v>1</v>
      </c>
      <c r="AU27" s="844" t="b">
        <f t="shared" si="4"/>
        <v>1</v>
      </c>
      <c r="AV27" s="844" t="b">
        <f t="shared" si="4"/>
        <v>1</v>
      </c>
      <c r="AW27" s="844" t="b">
        <f t="shared" si="4"/>
        <v>1</v>
      </c>
      <c r="AX27" s="844" t="b">
        <f t="shared" si="4"/>
        <v>1</v>
      </c>
      <c r="AY27" s="7"/>
      <c r="AZ27" s="7"/>
    </row>
    <row r="28" spans="1:52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8"/>
      <c r="AS28" s="844" t="b">
        <f t="shared" si="4"/>
        <v>1</v>
      </c>
      <c r="AT28" s="844" t="b">
        <f t="shared" si="4"/>
        <v>1</v>
      </c>
      <c r="AU28" s="844" t="b">
        <f t="shared" si="4"/>
        <v>1</v>
      </c>
      <c r="AV28" s="844" t="b">
        <f t="shared" si="4"/>
        <v>1</v>
      </c>
      <c r="AW28" s="844" t="b">
        <f t="shared" si="4"/>
        <v>1</v>
      </c>
      <c r="AX28" s="844" t="b">
        <f t="shared" si="4"/>
        <v>1</v>
      </c>
      <c r="AY28" s="7"/>
      <c r="AZ28" s="7"/>
    </row>
    <row r="29" spans="1:52" s="27" customFormat="1" ht="19.5" customHeight="1">
      <c r="A29" s="1076"/>
      <c r="B29" s="849" t="s">
        <v>615</v>
      </c>
      <c r="C29" s="848"/>
      <c r="D29" s="58"/>
      <c r="E29" s="58"/>
      <c r="F29" s="114"/>
      <c r="G29" s="1664">
        <v>0.5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8"/>
      <c r="AS29" s="844" t="b">
        <f t="shared" si="4"/>
        <v>1</v>
      </c>
      <c r="AT29" s="844" t="b">
        <f t="shared" si="4"/>
        <v>1</v>
      </c>
      <c r="AU29" s="844" t="b">
        <f t="shared" si="4"/>
        <v>1</v>
      </c>
      <c r="AV29" s="844" t="b">
        <f t="shared" si="4"/>
        <v>1</v>
      </c>
      <c r="AW29" s="844" t="b">
        <f t="shared" si="4"/>
        <v>1</v>
      </c>
      <c r="AX29" s="844" t="b">
        <f t="shared" si="4"/>
        <v>1</v>
      </c>
      <c r="AY29" s="7"/>
      <c r="AZ29" s="7"/>
    </row>
    <row r="30" spans="1:52" s="27" customFormat="1" ht="19.5" customHeight="1">
      <c r="A30" s="1076"/>
      <c r="B30" s="1386" t="s">
        <v>616</v>
      </c>
      <c r="C30" s="848"/>
      <c r="D30" s="58">
        <v>2</v>
      </c>
      <c r="E30" s="58"/>
      <c r="F30" s="114"/>
      <c r="G30" s="1664">
        <v>3.5</v>
      </c>
      <c r="H30" s="1489">
        <f>G30*30</f>
        <v>105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69</v>
      </c>
      <c r="N30" s="166"/>
      <c r="O30" s="114">
        <v>2</v>
      </c>
      <c r="P30" s="1037"/>
      <c r="Q30" s="1377"/>
      <c r="R30" s="1377"/>
      <c r="S30" s="1377"/>
      <c r="T30" s="1038"/>
      <c r="AP30" s="1428"/>
      <c r="AS30" s="844" t="b">
        <f t="shared" si="4"/>
        <v>1</v>
      </c>
      <c r="AT30" s="844" t="b">
        <f t="shared" si="4"/>
        <v>0</v>
      </c>
      <c r="AU30" s="844" t="b">
        <f t="shared" si="4"/>
        <v>1</v>
      </c>
      <c r="AV30" s="844" t="b">
        <f t="shared" si="4"/>
        <v>1</v>
      </c>
      <c r="AW30" s="844" t="b">
        <f t="shared" si="4"/>
        <v>1</v>
      </c>
      <c r="AX30" s="844" t="b">
        <f t="shared" si="4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46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1669">
        <v>36</v>
      </c>
      <c r="K31" s="1669">
        <v>9</v>
      </c>
      <c r="L31" s="1669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9"/>
      <c r="AS31" s="844" t="b">
        <f t="shared" si="4"/>
        <v>1</v>
      </c>
      <c r="AT31" s="844" t="b">
        <f t="shared" si="4"/>
        <v>1</v>
      </c>
      <c r="AU31" s="844" t="b">
        <f t="shared" si="4"/>
        <v>1</v>
      </c>
      <c r="AV31" s="844" t="b">
        <f t="shared" si="4"/>
        <v>0</v>
      </c>
      <c r="AW31" s="844" t="b">
        <f t="shared" si="4"/>
        <v>1</v>
      </c>
      <c r="AX31" s="844" t="b">
        <f t="shared" si="4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5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9"/>
      <c r="AS32" s="844" t="b">
        <f t="shared" si="4"/>
        <v>1</v>
      </c>
      <c r="AT32" s="844" t="b">
        <f t="shared" si="4"/>
        <v>1</v>
      </c>
      <c r="AU32" s="844" t="b">
        <f t="shared" si="4"/>
        <v>1</v>
      </c>
      <c r="AV32" s="844" t="b">
        <f t="shared" si="4"/>
        <v>1</v>
      </c>
      <c r="AW32" s="844" t="b">
        <f t="shared" si="4"/>
        <v>0</v>
      </c>
      <c r="AX32" s="844" t="b">
        <f t="shared" si="4"/>
        <v>1</v>
      </c>
    </row>
    <row r="33" spans="1:52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/>
      <c r="AS33" s="844" t="b">
        <f t="shared" si="4"/>
        <v>1</v>
      </c>
      <c r="AT33" s="844" t="b">
        <f t="shared" si="4"/>
        <v>1</v>
      </c>
      <c r="AU33" s="844" t="b">
        <f t="shared" si="4"/>
        <v>1</v>
      </c>
      <c r="AV33" s="844" t="b">
        <f t="shared" si="4"/>
        <v>1</v>
      </c>
      <c r="AW33" s="844" t="b">
        <f t="shared" si="4"/>
        <v>1</v>
      </c>
      <c r="AX33" s="844" t="b">
        <f t="shared" si="4"/>
        <v>1</v>
      </c>
      <c r="AY33" s="7"/>
      <c r="AZ33" s="7"/>
    </row>
    <row r="34" spans="1:52" s="20" customFormat="1" ht="25.5" customHeight="1">
      <c r="A34" s="1076"/>
      <c r="B34" s="1436" t="s">
        <v>615</v>
      </c>
      <c r="C34" s="870"/>
      <c r="D34" s="23"/>
      <c r="E34" s="23"/>
      <c r="F34" s="1442"/>
      <c r="G34" s="1665">
        <v>0.5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/>
      <c r="AS34" s="844" t="b">
        <f t="shared" si="4"/>
        <v>1</v>
      </c>
      <c r="AT34" s="844" t="b">
        <f t="shared" si="4"/>
        <v>1</v>
      </c>
      <c r="AU34" s="844" t="b">
        <f t="shared" si="4"/>
        <v>1</v>
      </c>
      <c r="AV34" s="844" t="b">
        <f t="shared" si="4"/>
        <v>1</v>
      </c>
      <c r="AW34" s="844" t="b">
        <f t="shared" si="4"/>
        <v>1</v>
      </c>
      <c r="AX34" s="844" t="b">
        <f t="shared" si="4"/>
        <v>1</v>
      </c>
      <c r="AY34" s="7"/>
      <c r="AZ34" s="7"/>
    </row>
    <row r="35" spans="1:52" s="20" customFormat="1" ht="18" customHeight="1">
      <c r="A35" s="1076"/>
      <c r="B35" s="1444" t="s">
        <v>616</v>
      </c>
      <c r="C35" s="870" t="s">
        <v>341</v>
      </c>
      <c r="D35" s="23"/>
      <c r="E35" s="23"/>
      <c r="F35" s="1442"/>
      <c r="G35" s="1307">
        <v>3.5</v>
      </c>
      <c r="H35" s="1443">
        <f>G35*30</f>
        <v>105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69</v>
      </c>
      <c r="N35" s="69"/>
      <c r="O35" s="70">
        <v>2</v>
      </c>
      <c r="P35" s="1538"/>
      <c r="Q35" s="578"/>
      <c r="R35" s="578"/>
      <c r="S35" s="578"/>
      <c r="T35" s="580"/>
      <c r="AP35" s="1427"/>
      <c r="AS35" s="844" t="b">
        <f t="shared" si="4"/>
        <v>1</v>
      </c>
      <c r="AT35" s="844" t="b">
        <f t="shared" si="4"/>
        <v>0</v>
      </c>
      <c r="AU35" s="844" t="b">
        <f t="shared" si="4"/>
        <v>1</v>
      </c>
      <c r="AV35" s="844" t="b">
        <f t="shared" si="4"/>
        <v>1</v>
      </c>
      <c r="AW35" s="844" t="b">
        <f t="shared" si="4"/>
        <v>1</v>
      </c>
      <c r="AX35" s="844" t="b">
        <f t="shared" si="4"/>
        <v>1</v>
      </c>
      <c r="AY35" s="7"/>
      <c r="AZ35" s="7"/>
    </row>
    <row r="36" spans="1:52" s="20" customFormat="1" ht="36.75" customHeight="1">
      <c r="A36" s="1076" t="s">
        <v>505</v>
      </c>
      <c r="B36" s="1440" t="s">
        <v>610</v>
      </c>
      <c r="C36" s="167" t="s">
        <v>609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/>
      <c r="AS36" s="844" t="b">
        <f t="shared" si="4"/>
        <v>1</v>
      </c>
      <c r="AT36" s="844" t="b">
        <f t="shared" si="4"/>
        <v>1</v>
      </c>
      <c r="AU36" s="844" t="b">
        <f t="shared" si="4"/>
        <v>1</v>
      </c>
      <c r="AV36" s="844" t="b">
        <f t="shared" si="4"/>
        <v>1</v>
      </c>
      <c r="AW36" s="844" t="b">
        <f t="shared" si="4"/>
        <v>1</v>
      </c>
      <c r="AX36" s="844" t="b">
        <f t="shared" si="4"/>
        <v>1</v>
      </c>
      <c r="AY36" s="7"/>
      <c r="AZ36" s="7"/>
    </row>
    <row r="37" spans="1:52" s="20" customFormat="1" ht="19.5" customHeight="1">
      <c r="A37" s="1076"/>
      <c r="B37" s="1438" t="s">
        <v>612</v>
      </c>
      <c r="C37" s="948"/>
      <c r="D37" s="625" t="s">
        <v>611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/>
      <c r="AS37" s="844" t="b">
        <f t="shared" si="4"/>
        <v>1</v>
      </c>
      <c r="AT37" s="844" t="b">
        <f t="shared" si="4"/>
        <v>1</v>
      </c>
      <c r="AU37" s="844" t="b">
        <f t="shared" si="4"/>
        <v>1</v>
      </c>
      <c r="AV37" s="844" t="b">
        <f t="shared" si="4"/>
        <v>1</v>
      </c>
      <c r="AW37" s="844" t="b">
        <f t="shared" si="4"/>
        <v>1</v>
      </c>
      <c r="AX37" s="844" t="b">
        <f t="shared" si="4"/>
        <v>1</v>
      </c>
      <c r="AY37" s="7"/>
      <c r="AZ37" s="7"/>
    </row>
    <row r="38" spans="1:52" s="20" customFormat="1" ht="19.5" customHeight="1">
      <c r="A38" s="1076"/>
      <c r="B38" s="1438" t="s">
        <v>613</v>
      </c>
      <c r="C38" s="948"/>
      <c r="D38" s="625" t="s">
        <v>611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/>
      <c r="AS38" s="844" t="b">
        <f t="shared" si="4"/>
        <v>1</v>
      </c>
      <c r="AT38" s="844" t="b">
        <f t="shared" si="4"/>
        <v>1</v>
      </c>
      <c r="AU38" s="844" t="b">
        <f t="shared" si="4"/>
        <v>1</v>
      </c>
      <c r="AV38" s="844" t="b">
        <f t="shared" si="4"/>
        <v>1</v>
      </c>
      <c r="AW38" s="844" t="b">
        <f t="shared" si="4"/>
        <v>1</v>
      </c>
      <c r="AX38" s="844" t="b">
        <f t="shared" si="4"/>
        <v>1</v>
      </c>
      <c r="AY38" s="7"/>
      <c r="AZ38" s="7"/>
    </row>
    <row r="39" spans="1:52" s="27" customFormat="1" ht="19.5" customHeight="1">
      <c r="A39" s="1076" t="s">
        <v>583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8"/>
      <c r="AS39" s="844" t="b">
        <f t="shared" si="4"/>
        <v>1</v>
      </c>
      <c r="AT39" s="844" t="b">
        <f t="shared" si="4"/>
        <v>1</v>
      </c>
      <c r="AU39" s="844" t="b">
        <f t="shared" si="4"/>
        <v>1</v>
      </c>
      <c r="AV39" s="844" t="b">
        <f t="shared" si="4"/>
        <v>1</v>
      </c>
      <c r="AW39" s="844" t="b">
        <f t="shared" si="4"/>
        <v>1</v>
      </c>
      <c r="AX39" s="844" t="b">
        <f t="shared" si="4"/>
        <v>1</v>
      </c>
      <c r="AY39" s="7"/>
      <c r="AZ39" s="7"/>
    </row>
    <row r="40" spans="1:52" s="978" customFormat="1" ht="19.5" customHeight="1">
      <c r="A40" s="77"/>
      <c r="B40" s="1436" t="s">
        <v>615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9"/>
      <c r="AS40" s="844" t="b">
        <f t="shared" si="4"/>
        <v>1</v>
      </c>
      <c r="AT40" s="844" t="b">
        <f t="shared" si="4"/>
        <v>1</v>
      </c>
      <c r="AU40" s="844" t="b">
        <f t="shared" si="4"/>
        <v>1</v>
      </c>
      <c r="AV40" s="844" t="b">
        <f t="shared" si="4"/>
        <v>1</v>
      </c>
      <c r="AW40" s="844" t="b">
        <f t="shared" si="4"/>
        <v>1</v>
      </c>
      <c r="AX40" s="844" t="b">
        <f t="shared" si="4"/>
        <v>1</v>
      </c>
      <c r="AY40" s="7"/>
      <c r="AZ40" s="7"/>
    </row>
    <row r="41" spans="1:52" s="978" customFormat="1" ht="19.5" customHeight="1">
      <c r="A41" s="77"/>
      <c r="B41" s="1444" t="s">
        <v>616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9"/>
      <c r="AS41" s="844" t="b">
        <f t="shared" si="4"/>
        <v>0</v>
      </c>
      <c r="AT41" s="844" t="b">
        <f t="shared" si="4"/>
        <v>1</v>
      </c>
      <c r="AU41" s="844" t="b">
        <f t="shared" si="4"/>
        <v>1</v>
      </c>
      <c r="AV41" s="844" t="b">
        <f t="shared" si="4"/>
        <v>1</v>
      </c>
      <c r="AW41" s="844" t="b">
        <f t="shared" si="4"/>
        <v>1</v>
      </c>
      <c r="AX41" s="844" t="b">
        <f t="shared" si="4"/>
        <v>1</v>
      </c>
      <c r="AY41" s="7"/>
      <c r="AZ41" s="7"/>
    </row>
    <row r="42" spans="1:52" s="978" customFormat="1" ht="19.5" customHeight="1">
      <c r="A42" s="77" t="s">
        <v>584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9"/>
      <c r="AS42" s="844" t="b">
        <f t="shared" si="4"/>
        <v>1</v>
      </c>
      <c r="AT42" s="844" t="b">
        <f t="shared" si="4"/>
        <v>1</v>
      </c>
      <c r="AU42" s="844" t="b">
        <f t="shared" si="4"/>
        <v>1</v>
      </c>
      <c r="AV42" s="844" t="b">
        <f t="shared" si="4"/>
        <v>1</v>
      </c>
      <c r="AW42" s="844" t="b">
        <f t="shared" si="4"/>
        <v>1</v>
      </c>
      <c r="AX42" s="844" t="b">
        <f t="shared" si="4"/>
        <v>1</v>
      </c>
      <c r="AY42" s="7"/>
      <c r="AZ42" s="7"/>
    </row>
    <row r="43" spans="1:52" s="978" customFormat="1" ht="19.5" customHeight="1">
      <c r="A43" s="77"/>
      <c r="B43" s="1449" t="s">
        <v>615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9"/>
      <c r="AS43" s="844" t="b">
        <f t="shared" si="4"/>
        <v>1</v>
      </c>
      <c r="AT43" s="844" t="b">
        <f t="shared" si="4"/>
        <v>1</v>
      </c>
      <c r="AU43" s="844" t="b">
        <f t="shared" si="4"/>
        <v>1</v>
      </c>
      <c r="AV43" s="844" t="b">
        <f t="shared" si="4"/>
        <v>1</v>
      </c>
      <c r="AW43" s="844" t="b">
        <f t="shared" si="4"/>
        <v>1</v>
      </c>
      <c r="AX43" s="844" t="b">
        <f t="shared" si="4"/>
        <v>1</v>
      </c>
      <c r="AY43" s="7"/>
      <c r="AZ43" s="7"/>
    </row>
    <row r="44" spans="1:52" s="20" customFormat="1" ht="18.75" customHeight="1" thickBot="1">
      <c r="A44" s="77"/>
      <c r="B44" s="1485" t="s">
        <v>616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/>
      <c r="AS44" s="844" t="b">
        <f t="shared" si="4"/>
        <v>0</v>
      </c>
      <c r="AT44" s="844" t="b">
        <f t="shared" si="4"/>
        <v>1</v>
      </c>
      <c r="AU44" s="844" t="b">
        <f t="shared" si="4"/>
        <v>1</v>
      </c>
      <c r="AV44" s="844" t="b">
        <f t="shared" si="4"/>
        <v>1</v>
      </c>
      <c r="AW44" s="844" t="b">
        <f t="shared" si="4"/>
        <v>1</v>
      </c>
      <c r="AX44" s="844" t="b">
        <f t="shared" si="4"/>
        <v>1</v>
      </c>
      <c r="AY44" s="7"/>
      <c r="AZ44" s="7"/>
    </row>
    <row r="45" spans="1:52" s="20" customFormat="1" ht="18.75" customHeight="1" thickBot="1">
      <c r="A45" s="1911" t="s">
        <v>630</v>
      </c>
      <c r="B45" s="1912"/>
      <c r="C45" s="1573"/>
      <c r="D45" s="1574"/>
      <c r="E45" s="1574"/>
      <c r="F45" s="1580"/>
      <c r="G45" s="1581">
        <f>G14+G17+G20+G23+G26+G29+G34+G40+G43+G36+G37+G38+G12</f>
        <v>40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/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911" t="s">
        <v>631</v>
      </c>
      <c r="B46" s="1920"/>
      <c r="C46" s="259"/>
      <c r="D46" s="1571"/>
      <c r="E46" s="1571"/>
      <c r="F46" s="1261"/>
      <c r="G46" s="1437">
        <f>G11+G15+G18+G21+G24+G27+G30+G35+G41+G44+G31+G32</f>
        <v>43</v>
      </c>
      <c r="H46" s="1437">
        <f aca="true" t="shared" si="5" ref="H46:M46">H11+H16+H22+H25+H39+H33+H19+H12+H15+H36+H44+H31+H32</f>
        <v>330</v>
      </c>
      <c r="I46" s="1437">
        <f t="shared" si="5"/>
        <v>139</v>
      </c>
      <c r="J46" s="1437">
        <f t="shared" si="5"/>
        <v>98</v>
      </c>
      <c r="K46" s="1437">
        <f t="shared" si="5"/>
        <v>9</v>
      </c>
      <c r="L46" s="1437">
        <f t="shared" si="5"/>
        <v>32</v>
      </c>
      <c r="M46" s="1437">
        <f t="shared" si="5"/>
        <v>191</v>
      </c>
      <c r="N46" s="1572">
        <f aca="true" t="shared" si="6" ref="N46:T46">SUM(N11:N44)</f>
        <v>16</v>
      </c>
      <c r="O46" s="1572">
        <f t="shared" si="6"/>
        <v>6.5</v>
      </c>
      <c r="P46" s="1572">
        <f t="shared" si="6"/>
        <v>0</v>
      </c>
      <c r="Q46" s="1572">
        <f t="shared" si="6"/>
        <v>3</v>
      </c>
      <c r="R46" s="1572">
        <f t="shared" si="6"/>
        <v>3</v>
      </c>
      <c r="S46" s="1572">
        <f t="shared" si="6"/>
        <v>0</v>
      </c>
      <c r="T46" s="1572">
        <f t="shared" si="6"/>
        <v>0</v>
      </c>
      <c r="U46" s="905">
        <f>G46*30</f>
        <v>1290</v>
      </c>
      <c r="V46" s="579"/>
      <c r="W46" s="579"/>
      <c r="X46" s="579"/>
      <c r="AP46" s="1427"/>
      <c r="AS46" s="1646">
        <f aca="true" t="shared" si="7" ref="AS46:AX46">SUMIF(AS11:AS44,FALSE,$G11:$G44)</f>
        <v>24.5</v>
      </c>
      <c r="AT46" s="1646">
        <f t="shared" si="7"/>
        <v>11.5</v>
      </c>
      <c r="AU46" s="1646">
        <f t="shared" si="7"/>
        <v>0</v>
      </c>
      <c r="AV46" s="1646">
        <f t="shared" si="7"/>
        <v>4</v>
      </c>
      <c r="AW46" s="1646">
        <f t="shared" si="7"/>
        <v>3</v>
      </c>
      <c r="AX46" s="1646">
        <f t="shared" si="7"/>
        <v>0</v>
      </c>
      <c r="AY46" s="1374">
        <f>SUM(AS46:AX46)</f>
        <v>43</v>
      </c>
      <c r="AZ46" s="1374"/>
      <c r="BA46" s="1376"/>
    </row>
    <row r="47" spans="1:50" s="27" customFormat="1" ht="19.5" customHeight="1" thickBot="1">
      <c r="A47" s="1913" t="s">
        <v>501</v>
      </c>
      <c r="B47" s="1914"/>
      <c r="C47" s="1914"/>
      <c r="D47" s="1914"/>
      <c r="E47" s="1914"/>
      <c r="F47" s="1914"/>
      <c r="G47" s="1914"/>
      <c r="H47" s="1915"/>
      <c r="I47" s="1915"/>
      <c r="J47" s="1915"/>
      <c r="K47" s="1915"/>
      <c r="L47" s="1915"/>
      <c r="M47" s="1915"/>
      <c r="N47" s="1914"/>
      <c r="O47" s="1914"/>
      <c r="P47" s="1914"/>
      <c r="Q47" s="1914"/>
      <c r="R47" s="1914"/>
      <c r="S47" s="1914"/>
      <c r="T47" s="1916"/>
      <c r="U47" s="876"/>
      <c r="V47" s="291"/>
      <c r="W47" s="291"/>
      <c r="X47" s="291"/>
      <c r="AP47" s="1428"/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8" ref="AA48:AL48">COUNTIF($F55:$F67,AA$9)</f>
        <v>0</v>
      </c>
      <c r="AB48" s="20">
        <f t="shared" si="8"/>
        <v>0</v>
      </c>
      <c r="AC48" s="20">
        <f t="shared" si="8"/>
        <v>0</v>
      </c>
      <c r="AD48" s="20">
        <f t="shared" si="8"/>
        <v>1</v>
      </c>
      <c r="AE48" s="20">
        <f t="shared" si="8"/>
        <v>0</v>
      </c>
      <c r="AF48" s="20">
        <f t="shared" si="8"/>
        <v>0</v>
      </c>
      <c r="AG48" s="20">
        <f t="shared" si="8"/>
        <v>0</v>
      </c>
      <c r="AH48" s="20">
        <f t="shared" si="8"/>
        <v>0</v>
      </c>
      <c r="AI48" s="20">
        <f t="shared" si="8"/>
        <v>0</v>
      </c>
      <c r="AJ48" s="20">
        <f t="shared" si="8"/>
        <v>0</v>
      </c>
      <c r="AK48" s="20">
        <f t="shared" si="8"/>
        <v>0</v>
      </c>
      <c r="AL48" s="20">
        <f t="shared" si="8"/>
        <v>0</v>
      </c>
      <c r="AP48" s="1428"/>
      <c r="AQ48" s="7" t="s">
        <v>32</v>
      </c>
      <c r="AR48" s="1422">
        <f>AS74+AT74</f>
        <v>11.5</v>
      </c>
      <c r="AS48" s="844" t="b">
        <f aca="true" t="shared" si="9" ref="AS48:AX63">ISBLANK(N48)</f>
        <v>1</v>
      </c>
      <c r="AT48" s="844" t="b">
        <f t="shared" si="9"/>
        <v>1</v>
      </c>
      <c r="AU48" s="844" t="b">
        <f t="shared" si="9"/>
        <v>1</v>
      </c>
      <c r="AV48" s="844" t="b">
        <f t="shared" si="9"/>
        <v>1</v>
      </c>
      <c r="AW48" s="844" t="b">
        <f t="shared" si="9"/>
        <v>1</v>
      </c>
      <c r="AX48" s="844" t="b">
        <f t="shared" si="9"/>
        <v>1</v>
      </c>
      <c r="AY48" s="7"/>
      <c r="AZ48" s="7"/>
    </row>
    <row r="49" spans="1:52" s="27" customFormat="1" ht="19.5" customHeight="1">
      <c r="A49" s="896"/>
      <c r="B49" s="1524" t="s">
        <v>615</v>
      </c>
      <c r="C49" s="1441"/>
      <c r="D49" s="23"/>
      <c r="E49" s="23"/>
      <c r="F49" s="871"/>
      <c r="G49" s="1660">
        <v>0.5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8"/>
      <c r="AQ49" s="7" t="s">
        <v>33</v>
      </c>
      <c r="AR49" s="1422">
        <f>AU74+AV74</f>
        <v>33</v>
      </c>
      <c r="AS49" s="844" t="b">
        <f t="shared" si="9"/>
        <v>1</v>
      </c>
      <c r="AT49" s="844" t="b">
        <f t="shared" si="9"/>
        <v>1</v>
      </c>
      <c r="AU49" s="844" t="b">
        <f t="shared" si="9"/>
        <v>1</v>
      </c>
      <c r="AV49" s="844" t="b">
        <f t="shared" si="9"/>
        <v>1</v>
      </c>
      <c r="AW49" s="844" t="b">
        <f t="shared" si="9"/>
        <v>1</v>
      </c>
      <c r="AX49" s="844" t="b">
        <f t="shared" si="9"/>
        <v>1</v>
      </c>
      <c r="AY49" s="7"/>
      <c r="AZ49" s="7"/>
    </row>
    <row r="50" spans="1:52" s="27" customFormat="1" ht="19.5" customHeight="1">
      <c r="A50" s="896"/>
      <c r="B50" s="1526" t="s">
        <v>616</v>
      </c>
      <c r="C50" s="946" t="s">
        <v>23</v>
      </c>
      <c r="D50" s="283"/>
      <c r="E50" s="283"/>
      <c r="F50" s="288"/>
      <c r="G50" s="1661">
        <v>3.5</v>
      </c>
      <c r="H50" s="166">
        <f>G50*30</f>
        <v>105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69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8"/>
      <c r="AQ50" s="7" t="s">
        <v>34</v>
      </c>
      <c r="AR50" s="1422">
        <f>AW74+AX74</f>
        <v>26.5</v>
      </c>
      <c r="AS50" s="844" t="b">
        <f t="shared" si="9"/>
        <v>1</v>
      </c>
      <c r="AT50" s="844" t="b">
        <f t="shared" si="9"/>
        <v>0</v>
      </c>
      <c r="AU50" s="844" t="b">
        <f t="shared" si="9"/>
        <v>1</v>
      </c>
      <c r="AV50" s="844" t="b">
        <f t="shared" si="9"/>
        <v>1</v>
      </c>
      <c r="AW50" s="844" t="b">
        <f t="shared" si="9"/>
        <v>1</v>
      </c>
      <c r="AX50" s="844" t="b">
        <f t="shared" si="9"/>
        <v>1</v>
      </c>
      <c r="AY50" s="7"/>
      <c r="AZ50" s="7"/>
    </row>
    <row r="51" spans="1:52" s="27" customFormat="1" ht="35.25" customHeight="1" thickBot="1">
      <c r="A51" s="896" t="s">
        <v>169</v>
      </c>
      <c r="B51" s="1488" t="s">
        <v>621</v>
      </c>
      <c r="C51" s="846"/>
      <c r="D51" s="16" t="s">
        <v>622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8"/>
      <c r="AS51" s="844" t="b">
        <f t="shared" si="9"/>
        <v>1</v>
      </c>
      <c r="AT51" s="844" t="b">
        <f t="shared" si="9"/>
        <v>1</v>
      </c>
      <c r="AU51" s="844" t="b">
        <f t="shared" si="9"/>
        <v>1</v>
      </c>
      <c r="AV51" s="844" t="b">
        <f t="shared" si="9"/>
        <v>1</v>
      </c>
      <c r="AW51" s="844" t="b">
        <f t="shared" si="9"/>
        <v>1</v>
      </c>
      <c r="AX51" s="844" t="b">
        <f t="shared" si="9"/>
        <v>1</v>
      </c>
      <c r="AY51" s="7"/>
      <c r="AZ51" s="7"/>
    </row>
    <row r="52" spans="1:52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957" t="s">
        <v>32</v>
      </c>
      <c r="AB52" s="1953"/>
      <c r="AC52" s="1953"/>
      <c r="AD52" s="1953" t="s">
        <v>33</v>
      </c>
      <c r="AE52" s="1953"/>
      <c r="AF52" s="1953"/>
      <c r="AG52" s="1953" t="s">
        <v>34</v>
      </c>
      <c r="AH52" s="1953"/>
      <c r="AI52" s="1953"/>
      <c r="AJ52" s="1953" t="s">
        <v>35</v>
      </c>
      <c r="AK52" s="1953"/>
      <c r="AL52" s="1954"/>
      <c r="AP52" s="1428"/>
      <c r="AS52" s="844" t="b">
        <f t="shared" si="9"/>
        <v>1</v>
      </c>
      <c r="AT52" s="844" t="b">
        <f t="shared" si="9"/>
        <v>1</v>
      </c>
      <c r="AU52" s="844" t="b">
        <f t="shared" si="9"/>
        <v>1</v>
      </c>
      <c r="AV52" s="844" t="b">
        <f t="shared" si="9"/>
        <v>1</v>
      </c>
      <c r="AW52" s="844" t="b">
        <f t="shared" si="9"/>
        <v>1</v>
      </c>
      <c r="AX52" s="844" t="b">
        <f t="shared" si="9"/>
        <v>1</v>
      </c>
      <c r="AY52" s="7"/>
      <c r="AZ52" s="7"/>
    </row>
    <row r="53" spans="1:52" s="27" customFormat="1" ht="18.75" customHeight="1">
      <c r="A53" s="896"/>
      <c r="B53" s="849" t="s">
        <v>615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8"/>
      <c r="AS53" s="844" t="b">
        <f t="shared" si="9"/>
        <v>1</v>
      </c>
      <c r="AT53" s="844" t="b">
        <f t="shared" si="9"/>
        <v>1</v>
      </c>
      <c r="AU53" s="844" t="b">
        <f t="shared" si="9"/>
        <v>1</v>
      </c>
      <c r="AV53" s="844" t="b">
        <f t="shared" si="9"/>
        <v>1</v>
      </c>
      <c r="AW53" s="844" t="b">
        <f t="shared" si="9"/>
        <v>1</v>
      </c>
      <c r="AX53" s="844" t="b">
        <f t="shared" si="9"/>
        <v>1</v>
      </c>
      <c r="AY53" s="7"/>
      <c r="AZ53" s="7"/>
    </row>
    <row r="54" spans="1:52" s="27" customFormat="1" ht="18.75" customHeight="1">
      <c r="A54" s="896"/>
      <c r="B54" s="1386" t="s">
        <v>616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8"/>
      <c r="AS54" s="844" t="b">
        <f t="shared" si="9"/>
        <v>0</v>
      </c>
      <c r="AT54" s="844" t="b">
        <f t="shared" si="9"/>
        <v>1</v>
      </c>
      <c r="AU54" s="844" t="b">
        <f t="shared" si="9"/>
        <v>1</v>
      </c>
      <c r="AV54" s="844" t="b">
        <f t="shared" si="9"/>
        <v>1</v>
      </c>
      <c r="AW54" s="844" t="b">
        <f t="shared" si="9"/>
        <v>1</v>
      </c>
      <c r="AX54" s="844" t="b">
        <f t="shared" si="9"/>
        <v>1</v>
      </c>
      <c r="AY54" s="7"/>
      <c r="AZ54" s="7"/>
    </row>
    <row r="55" spans="1:52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8"/>
      <c r="AS55" s="844" t="b">
        <f t="shared" si="9"/>
        <v>1</v>
      </c>
      <c r="AT55" s="844" t="b">
        <f t="shared" si="9"/>
        <v>1</v>
      </c>
      <c r="AU55" s="844" t="b">
        <f t="shared" si="9"/>
        <v>1</v>
      </c>
      <c r="AV55" s="844" t="b">
        <f t="shared" si="9"/>
        <v>1</v>
      </c>
      <c r="AW55" s="844" t="b">
        <f t="shared" si="9"/>
        <v>1</v>
      </c>
      <c r="AX55" s="844" t="b">
        <f t="shared" si="9"/>
        <v>1</v>
      </c>
      <c r="AY55" s="7"/>
      <c r="AZ55" s="7"/>
    </row>
    <row r="56" spans="1:52" s="27" customFormat="1" ht="19.5" customHeight="1">
      <c r="A56" s="896"/>
      <c r="B56" s="849" t="s">
        <v>615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8"/>
      <c r="AS56" s="844" t="b">
        <f t="shared" si="9"/>
        <v>1</v>
      </c>
      <c r="AT56" s="844" t="b">
        <f t="shared" si="9"/>
        <v>1</v>
      </c>
      <c r="AU56" s="844" t="b">
        <f t="shared" si="9"/>
        <v>1</v>
      </c>
      <c r="AV56" s="844" t="b">
        <f t="shared" si="9"/>
        <v>1</v>
      </c>
      <c r="AW56" s="844" t="b">
        <f t="shared" si="9"/>
        <v>1</v>
      </c>
      <c r="AX56" s="844" t="b">
        <f t="shared" si="9"/>
        <v>1</v>
      </c>
      <c r="AY56" s="7"/>
      <c r="AZ56" s="7"/>
    </row>
    <row r="57" spans="1:52" s="27" customFormat="1" ht="19.5" customHeight="1">
      <c r="A57" s="896"/>
      <c r="B57" s="1386" t="s">
        <v>616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8"/>
      <c r="AS57" s="844" t="b">
        <f t="shared" si="9"/>
        <v>1</v>
      </c>
      <c r="AT57" s="844" t="b">
        <f t="shared" si="9"/>
        <v>0</v>
      </c>
      <c r="AU57" s="844" t="b">
        <f t="shared" si="9"/>
        <v>1</v>
      </c>
      <c r="AV57" s="844" t="b">
        <f t="shared" si="9"/>
        <v>1</v>
      </c>
      <c r="AW57" s="844" t="b">
        <f t="shared" si="9"/>
        <v>1</v>
      </c>
      <c r="AX57" s="844" t="b">
        <f t="shared" si="9"/>
        <v>1</v>
      </c>
      <c r="AY57" s="7"/>
      <c r="AZ57" s="7"/>
    </row>
    <row r="58" spans="1:52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0" ref="AA58:AL58">COUNTIF($E55:$E67,AA$9)</f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20">
        <f t="shared" si="10"/>
        <v>0</v>
      </c>
      <c r="AF58" s="20">
        <f t="shared" si="10"/>
        <v>0</v>
      </c>
      <c r="AG58" s="20">
        <f t="shared" si="10"/>
        <v>0</v>
      </c>
      <c r="AH58" s="20">
        <f t="shared" si="10"/>
        <v>0</v>
      </c>
      <c r="AI58" s="20">
        <f t="shared" si="10"/>
        <v>0</v>
      </c>
      <c r="AJ58" s="20">
        <f t="shared" si="10"/>
        <v>0</v>
      </c>
      <c r="AK58" s="20">
        <f t="shared" si="10"/>
        <v>0</v>
      </c>
      <c r="AL58" s="20">
        <f t="shared" si="10"/>
        <v>0</v>
      </c>
      <c r="AP58" s="1428"/>
      <c r="AS58" s="844" t="b">
        <f t="shared" si="9"/>
        <v>1</v>
      </c>
      <c r="AT58" s="844" t="b">
        <f t="shared" si="9"/>
        <v>0</v>
      </c>
      <c r="AU58" s="844" t="b">
        <f t="shared" si="9"/>
        <v>1</v>
      </c>
      <c r="AV58" s="844" t="b">
        <f t="shared" si="9"/>
        <v>1</v>
      </c>
      <c r="AW58" s="844" t="b">
        <f t="shared" si="9"/>
        <v>1</v>
      </c>
      <c r="AX58" s="844" t="b">
        <f t="shared" si="9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45</v>
      </c>
      <c r="D59" s="23"/>
      <c r="E59" s="23"/>
      <c r="F59" s="506"/>
      <c r="G59" s="1073">
        <v>7</v>
      </c>
      <c r="H59" s="167">
        <f aca="true" t="shared" si="11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2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8"/>
      <c r="AS59" s="844" t="b">
        <f t="shared" si="9"/>
        <v>1</v>
      </c>
      <c r="AT59" s="844" t="b">
        <f t="shared" si="9"/>
        <v>1</v>
      </c>
      <c r="AU59" s="844" t="b">
        <f t="shared" si="9"/>
        <v>0</v>
      </c>
      <c r="AV59" s="844" t="b">
        <f t="shared" si="9"/>
        <v>1</v>
      </c>
      <c r="AW59" s="844" t="b">
        <f t="shared" si="9"/>
        <v>1</v>
      </c>
      <c r="AX59" s="844" t="b">
        <f t="shared" si="9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3</v>
      </c>
      <c r="G60" s="1071">
        <v>1</v>
      </c>
      <c r="H60" s="167">
        <f t="shared" si="11"/>
        <v>30</v>
      </c>
      <c r="I60" s="36">
        <f>SUM(J60:L60)</f>
        <v>15</v>
      </c>
      <c r="J60" s="24"/>
      <c r="K60" s="25"/>
      <c r="L60" s="25">
        <v>15</v>
      </c>
      <c r="M60" s="118">
        <f t="shared" si="12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8"/>
      <c r="AS60" s="844" t="b">
        <f t="shared" si="9"/>
        <v>1</v>
      </c>
      <c r="AT60" s="844" t="b">
        <f t="shared" si="9"/>
        <v>1</v>
      </c>
      <c r="AU60" s="844" t="b">
        <f t="shared" si="9"/>
        <v>0</v>
      </c>
      <c r="AV60" s="844" t="b">
        <f t="shared" si="9"/>
        <v>1</v>
      </c>
      <c r="AW60" s="844" t="b">
        <f t="shared" si="9"/>
        <v>1</v>
      </c>
      <c r="AX60" s="844" t="b">
        <f t="shared" si="9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45</v>
      </c>
      <c r="D61" s="29"/>
      <c r="E61" s="29"/>
      <c r="F61" s="506"/>
      <c r="G61" s="1073">
        <v>4.5</v>
      </c>
      <c r="H61" s="870">
        <f t="shared" si="11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2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8"/>
      <c r="AS61" s="844" t="b">
        <f t="shared" si="9"/>
        <v>1</v>
      </c>
      <c r="AT61" s="844" t="b">
        <f t="shared" si="9"/>
        <v>1</v>
      </c>
      <c r="AU61" s="844" t="b">
        <f t="shared" si="9"/>
        <v>0</v>
      </c>
      <c r="AV61" s="844" t="b">
        <f t="shared" si="9"/>
        <v>1</v>
      </c>
      <c r="AW61" s="844" t="b">
        <f t="shared" si="9"/>
        <v>1</v>
      </c>
      <c r="AX61" s="844" t="b">
        <f t="shared" si="9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607</v>
      </c>
      <c r="C62" s="850" t="s">
        <v>45</v>
      </c>
      <c r="D62" s="23"/>
      <c r="E62" s="23"/>
      <c r="F62" s="506"/>
      <c r="G62" s="1073">
        <v>4</v>
      </c>
      <c r="H62" s="166">
        <f t="shared" si="11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2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8"/>
      <c r="AS62" s="844" t="b">
        <f t="shared" si="9"/>
        <v>1</v>
      </c>
      <c r="AT62" s="844" t="b">
        <f t="shared" si="9"/>
        <v>1</v>
      </c>
      <c r="AU62" s="844" t="b">
        <f t="shared" si="9"/>
        <v>0</v>
      </c>
      <c r="AV62" s="844" t="b">
        <f t="shared" si="9"/>
        <v>1</v>
      </c>
      <c r="AW62" s="844" t="b">
        <f t="shared" si="9"/>
        <v>1</v>
      </c>
      <c r="AX62" s="844" t="b">
        <f t="shared" si="9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45</v>
      </c>
      <c r="E63" s="23"/>
      <c r="F63" s="506"/>
      <c r="G63" s="1072">
        <v>4.5</v>
      </c>
      <c r="H63" s="881">
        <f t="shared" si="11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2"/>
        <v>90</v>
      </c>
      <c r="N63" s="87"/>
      <c r="O63" s="429"/>
      <c r="P63" s="445">
        <v>3</v>
      </c>
      <c r="Q63" s="80"/>
      <c r="R63" s="80"/>
      <c r="S63" s="80"/>
      <c r="T63" s="429"/>
      <c r="AP63" s="1428"/>
      <c r="AS63" s="844" t="b">
        <f t="shared" si="9"/>
        <v>1</v>
      </c>
      <c r="AT63" s="844" t="b">
        <f t="shared" si="9"/>
        <v>1</v>
      </c>
      <c r="AU63" s="844" t="b">
        <f t="shared" si="9"/>
        <v>0</v>
      </c>
      <c r="AV63" s="844" t="b">
        <f t="shared" si="9"/>
        <v>1</v>
      </c>
      <c r="AW63" s="844" t="b">
        <f t="shared" si="9"/>
        <v>1</v>
      </c>
      <c r="AX63" s="844" t="b">
        <f t="shared" si="9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46</v>
      </c>
      <c r="D64" s="37"/>
      <c r="E64" s="37"/>
      <c r="F64" s="143"/>
      <c r="G64" s="1073">
        <v>5.5</v>
      </c>
      <c r="H64" s="870">
        <f t="shared" si="11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2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3" ref="AA64:AL64">COUNTIF($C68:$C72,AA$9)</f>
        <v>0</v>
      </c>
      <c r="AB64" s="20">
        <f t="shared" si="13"/>
        <v>0</v>
      </c>
      <c r="AC64" s="20">
        <f t="shared" si="13"/>
        <v>0</v>
      </c>
      <c r="AD64" s="20">
        <f t="shared" si="13"/>
        <v>0</v>
      </c>
      <c r="AE64" s="20">
        <f t="shared" si="13"/>
        <v>0</v>
      </c>
      <c r="AF64" s="20">
        <f t="shared" si="13"/>
        <v>0</v>
      </c>
      <c r="AG64" s="20">
        <f t="shared" si="13"/>
        <v>2</v>
      </c>
      <c r="AH64" s="20">
        <f t="shared" si="13"/>
        <v>0</v>
      </c>
      <c r="AI64" s="20">
        <f t="shared" si="13"/>
        <v>0</v>
      </c>
      <c r="AJ64" s="20">
        <f t="shared" si="13"/>
        <v>0</v>
      </c>
      <c r="AK64" s="20">
        <f t="shared" si="13"/>
        <v>0</v>
      </c>
      <c r="AL64" s="20">
        <f t="shared" si="13"/>
        <v>0</v>
      </c>
      <c r="AP64" s="1428"/>
      <c r="AS64" s="844" t="b">
        <f aca="true" t="shared" si="14" ref="AS64:AS72">ISBLANK(N64)</f>
        <v>1</v>
      </c>
      <c r="AT64" s="844" t="b">
        <f aca="true" t="shared" si="15" ref="AT64:AT72">ISBLANK(O64)</f>
        <v>1</v>
      </c>
      <c r="AU64" s="844" t="b">
        <f aca="true" t="shared" si="16" ref="AU64:AU72">ISBLANK(P64)</f>
        <v>1</v>
      </c>
      <c r="AV64" s="844" t="b">
        <f aca="true" t="shared" si="17" ref="AV64:AV72">ISBLANK(Q64)</f>
        <v>0</v>
      </c>
      <c r="AW64" s="844" t="b">
        <f aca="true" t="shared" si="18" ref="AW64:AW72">ISBLANK(R64)</f>
        <v>1</v>
      </c>
      <c r="AX64" s="844" t="b">
        <f aca="true" t="shared" si="19" ref="AX64:AX72">ISBLANK(S64)</f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46</v>
      </c>
      <c r="D65" s="283"/>
      <c r="E65" s="283"/>
      <c r="F65" s="1014"/>
      <c r="G65" s="1073">
        <v>5.5</v>
      </c>
      <c r="H65" s="870">
        <f t="shared" si="11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2"/>
        <v>93</v>
      </c>
      <c r="N65" s="87"/>
      <c r="O65" s="429"/>
      <c r="P65" s="445"/>
      <c r="Q65" s="80">
        <v>4</v>
      </c>
      <c r="R65" s="80"/>
      <c r="S65" s="80"/>
      <c r="T65" s="429"/>
      <c r="AP65" s="1428"/>
      <c r="AS65" s="844" t="b">
        <f t="shared" si="14"/>
        <v>1</v>
      </c>
      <c r="AT65" s="844" t="b">
        <f t="shared" si="15"/>
        <v>1</v>
      </c>
      <c r="AU65" s="844" t="b">
        <f t="shared" si="16"/>
        <v>1</v>
      </c>
      <c r="AV65" s="844" t="b">
        <f t="shared" si="17"/>
        <v>0</v>
      </c>
      <c r="AW65" s="844" t="b">
        <f t="shared" si="18"/>
        <v>1</v>
      </c>
      <c r="AX65" s="844" t="b">
        <f t="shared" si="19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46</v>
      </c>
      <c r="G66" s="1074">
        <v>1</v>
      </c>
      <c r="H66" s="892">
        <f t="shared" si="11"/>
        <v>30</v>
      </c>
      <c r="I66" s="894">
        <f>SUM(J66:L66)</f>
        <v>18</v>
      </c>
      <c r="J66" s="286"/>
      <c r="K66" s="287"/>
      <c r="L66" s="287">
        <v>18</v>
      </c>
      <c r="M66" s="288">
        <f t="shared" si="12"/>
        <v>12</v>
      </c>
      <c r="N66" s="87"/>
      <c r="O66" s="429"/>
      <c r="P66" s="445"/>
      <c r="Q66" s="80">
        <v>1</v>
      </c>
      <c r="R66" s="80"/>
      <c r="S66" s="80"/>
      <c r="T66" s="429"/>
      <c r="AP66" s="1428"/>
      <c r="AS66" s="844" t="b">
        <f t="shared" si="14"/>
        <v>1</v>
      </c>
      <c r="AT66" s="844" t="b">
        <f t="shared" si="15"/>
        <v>1</v>
      </c>
      <c r="AU66" s="844" t="b">
        <f t="shared" si="16"/>
        <v>1</v>
      </c>
      <c r="AV66" s="844" t="b">
        <f t="shared" si="17"/>
        <v>0</v>
      </c>
      <c r="AW66" s="844" t="b">
        <f t="shared" si="18"/>
        <v>1</v>
      </c>
      <c r="AX66" s="844" t="b">
        <f t="shared" si="19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594</v>
      </c>
      <c r="C67" s="850" t="s">
        <v>47</v>
      </c>
      <c r="D67" s="23"/>
      <c r="E67" s="23"/>
      <c r="F67" s="506"/>
      <c r="G67" s="1071">
        <v>5</v>
      </c>
      <c r="H67" s="167">
        <f t="shared" si="11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2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8"/>
      <c r="AS67" s="844" t="b">
        <f t="shared" si="14"/>
        <v>1</v>
      </c>
      <c r="AT67" s="844" t="b">
        <f t="shared" si="15"/>
        <v>1</v>
      </c>
      <c r="AU67" s="844" t="b">
        <f t="shared" si="16"/>
        <v>1</v>
      </c>
      <c r="AV67" s="844" t="b">
        <f t="shared" si="17"/>
        <v>1</v>
      </c>
      <c r="AW67" s="844" t="b">
        <f t="shared" si="18"/>
        <v>0</v>
      </c>
      <c r="AX67" s="844" t="b">
        <f t="shared" si="19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597</v>
      </c>
      <c r="C68" s="850" t="s">
        <v>47</v>
      </c>
      <c r="D68" s="23"/>
      <c r="E68" s="23"/>
      <c r="F68" s="144"/>
      <c r="G68" s="1073">
        <v>6</v>
      </c>
      <c r="H68" s="870">
        <f t="shared" si="11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2"/>
        <v>120</v>
      </c>
      <c r="N68" s="210"/>
      <c r="O68" s="253"/>
      <c r="P68" s="840"/>
      <c r="Q68" s="40"/>
      <c r="R68" s="40">
        <v>4</v>
      </c>
      <c r="S68" s="40"/>
      <c r="T68" s="71"/>
      <c r="AP68" s="1428"/>
      <c r="AS68" s="844" t="b">
        <f t="shared" si="14"/>
        <v>1</v>
      </c>
      <c r="AT68" s="844" t="b">
        <f t="shared" si="15"/>
        <v>1</v>
      </c>
      <c r="AU68" s="844" t="b">
        <f t="shared" si="16"/>
        <v>1</v>
      </c>
      <c r="AV68" s="844" t="b">
        <f t="shared" si="17"/>
        <v>1</v>
      </c>
      <c r="AW68" s="844" t="b">
        <f t="shared" si="18"/>
        <v>0</v>
      </c>
      <c r="AX68" s="844" t="b">
        <f t="shared" si="19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598</v>
      </c>
      <c r="C69" s="850"/>
      <c r="D69" s="23"/>
      <c r="E69" s="23" t="s">
        <v>47</v>
      </c>
      <c r="F69" s="144"/>
      <c r="G69" s="1071">
        <v>1</v>
      </c>
      <c r="H69" s="166">
        <f t="shared" si="11"/>
        <v>30</v>
      </c>
      <c r="I69" s="270">
        <f>SUM(J69:L69)</f>
        <v>15</v>
      </c>
      <c r="J69" s="32"/>
      <c r="K69" s="33"/>
      <c r="L69" s="33">
        <v>15</v>
      </c>
      <c r="M69" s="118">
        <f t="shared" si="12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956"/>
      <c r="AB69" s="1910"/>
      <c r="AC69" s="1910"/>
      <c r="AD69" s="1910"/>
      <c r="AE69" s="1910"/>
      <c r="AF69" s="1910"/>
      <c r="AG69" s="1910"/>
      <c r="AH69" s="1910"/>
      <c r="AI69" s="1910"/>
      <c r="AJ69" s="1910"/>
      <c r="AK69" s="1910"/>
      <c r="AL69" s="1955"/>
      <c r="AP69" s="1428"/>
      <c r="AS69" s="844" t="b">
        <f t="shared" si="14"/>
        <v>1</v>
      </c>
      <c r="AT69" s="844" t="b">
        <f t="shared" si="15"/>
        <v>1</v>
      </c>
      <c r="AU69" s="844" t="b">
        <f t="shared" si="16"/>
        <v>1</v>
      </c>
      <c r="AV69" s="844" t="b">
        <f t="shared" si="17"/>
        <v>1</v>
      </c>
      <c r="AW69" s="844" t="b">
        <f t="shared" si="18"/>
        <v>0</v>
      </c>
      <c r="AX69" s="844" t="b">
        <f t="shared" si="19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47</v>
      </c>
      <c r="D70" s="23"/>
      <c r="E70" s="23"/>
      <c r="F70" s="272"/>
      <c r="G70" s="1075">
        <v>6</v>
      </c>
      <c r="H70" s="166">
        <f t="shared" si="11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2"/>
        <v>120</v>
      </c>
      <c r="N70" s="69"/>
      <c r="O70" s="70"/>
      <c r="P70" s="171"/>
      <c r="Q70" s="21"/>
      <c r="R70" s="225">
        <v>4</v>
      </c>
      <c r="S70" s="292"/>
      <c r="T70" s="1047"/>
      <c r="AP70" s="1428"/>
      <c r="AS70" s="844" t="b">
        <f t="shared" si="14"/>
        <v>1</v>
      </c>
      <c r="AT70" s="844" t="b">
        <f t="shared" si="15"/>
        <v>1</v>
      </c>
      <c r="AU70" s="844" t="b">
        <f t="shared" si="16"/>
        <v>1</v>
      </c>
      <c r="AV70" s="844" t="b">
        <f t="shared" si="17"/>
        <v>1</v>
      </c>
      <c r="AW70" s="844" t="b">
        <f t="shared" si="18"/>
        <v>0</v>
      </c>
      <c r="AX70" s="844" t="b">
        <f t="shared" si="19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48</v>
      </c>
      <c r="F71" s="938"/>
      <c r="G71" s="1070">
        <v>1.5</v>
      </c>
      <c r="H71" s="947">
        <f t="shared" si="11"/>
        <v>45</v>
      </c>
      <c r="I71" s="894">
        <f>SUM(J71:L71)</f>
        <v>26</v>
      </c>
      <c r="J71" s="626"/>
      <c r="K71" s="627"/>
      <c r="L71" s="627">
        <v>26</v>
      </c>
      <c r="M71" s="288">
        <f t="shared" si="12"/>
        <v>19</v>
      </c>
      <c r="N71" s="947"/>
      <c r="O71" s="1321"/>
      <c r="P71" s="1539"/>
      <c r="Q71" s="937"/>
      <c r="R71" s="937"/>
      <c r="S71" s="937">
        <v>2</v>
      </c>
      <c r="T71" s="1048"/>
      <c r="AP71" s="1428"/>
      <c r="AS71" s="844" t="b">
        <f t="shared" si="14"/>
        <v>1</v>
      </c>
      <c r="AT71" s="844" t="b">
        <f t="shared" si="15"/>
        <v>1</v>
      </c>
      <c r="AU71" s="844" t="b">
        <f t="shared" si="16"/>
        <v>1</v>
      </c>
      <c r="AV71" s="844" t="b">
        <f t="shared" si="17"/>
        <v>1</v>
      </c>
      <c r="AW71" s="844" t="b">
        <f t="shared" si="18"/>
        <v>1</v>
      </c>
      <c r="AX71" s="844" t="b">
        <f t="shared" si="19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48</v>
      </c>
      <c r="D72" s="123"/>
      <c r="E72" s="123"/>
      <c r="F72" s="324"/>
      <c r="G72" s="1582">
        <v>7</v>
      </c>
      <c r="H72" s="1100">
        <f t="shared" si="11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2"/>
        <v>132</v>
      </c>
      <c r="N72" s="1022"/>
      <c r="O72" s="293"/>
      <c r="P72" s="1540"/>
      <c r="Q72" s="124"/>
      <c r="R72" s="124"/>
      <c r="S72" s="124">
        <v>6</v>
      </c>
      <c r="T72" s="293"/>
      <c r="AP72" s="1428"/>
      <c r="AS72" s="844" t="b">
        <f t="shared" si="14"/>
        <v>1</v>
      </c>
      <c r="AT72" s="844" t="b">
        <f t="shared" si="15"/>
        <v>1</v>
      </c>
      <c r="AU72" s="844" t="b">
        <f t="shared" si="16"/>
        <v>1</v>
      </c>
      <c r="AV72" s="844" t="b">
        <f t="shared" si="17"/>
        <v>1</v>
      </c>
      <c r="AW72" s="844" t="b">
        <f t="shared" si="18"/>
        <v>1</v>
      </c>
      <c r="AX72" s="844" t="b">
        <f t="shared" si="19"/>
        <v>0</v>
      </c>
      <c r="AY72" s="7"/>
      <c r="AZ72" s="7"/>
    </row>
    <row r="73" spans="1:52" s="27" customFormat="1" ht="18.75" customHeight="1" thickBot="1">
      <c r="A73" s="1911" t="s">
        <v>630</v>
      </c>
      <c r="B73" s="1912"/>
      <c r="C73" s="1187"/>
      <c r="D73" s="1111"/>
      <c r="E73" s="1111"/>
      <c r="F73" s="1591"/>
      <c r="G73" s="993">
        <f>G49+G51+G53+G56</f>
        <v>8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8"/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911" t="s">
        <v>631</v>
      </c>
      <c r="B74" s="1920"/>
      <c r="C74" s="1583"/>
      <c r="D74" s="1584"/>
      <c r="E74" s="1584"/>
      <c r="F74" s="1585"/>
      <c r="G74" s="1586">
        <f>G50+G54+G57+G58+G59+G60+G61+G62+G63+G64+G65+G66+G67+G68+G69+G70+G71+G72</f>
        <v>71</v>
      </c>
      <c r="H74" s="1586">
        <f aca="true" t="shared" si="20" ref="H74:M74">H52+H55+H48+H63+H51+H67+H61+H68+H62+H64+H72+H58+H65+H66+H69+H70+H71+H60+H59</f>
        <v>1815</v>
      </c>
      <c r="I74" s="1586">
        <f t="shared" si="20"/>
        <v>719</v>
      </c>
      <c r="J74" s="1586">
        <f t="shared" si="20"/>
        <v>323</v>
      </c>
      <c r="K74" s="1586">
        <f t="shared" si="20"/>
        <v>161</v>
      </c>
      <c r="L74" s="1586">
        <f t="shared" si="20"/>
        <v>235</v>
      </c>
      <c r="M74" s="1586">
        <f t="shared" si="20"/>
        <v>1096</v>
      </c>
      <c r="N74" s="1587">
        <f aca="true" t="shared" si="21" ref="N74:T74">SUM(N48:N72)</f>
        <v>2</v>
      </c>
      <c r="O74" s="1587">
        <f t="shared" si="21"/>
        <v>6</v>
      </c>
      <c r="P74" s="1587">
        <f t="shared" si="21"/>
        <v>16</v>
      </c>
      <c r="Q74" s="1587">
        <f t="shared" si="21"/>
        <v>9</v>
      </c>
      <c r="R74" s="1587">
        <f t="shared" si="21"/>
        <v>13</v>
      </c>
      <c r="S74" s="1587">
        <f t="shared" si="21"/>
        <v>8</v>
      </c>
      <c r="T74" s="1587">
        <f t="shared" si="21"/>
        <v>0</v>
      </c>
      <c r="U74" s="20">
        <f>G74*30</f>
        <v>2130</v>
      </c>
      <c r="AP74" s="1428"/>
      <c r="AS74" s="1646">
        <f aca="true" t="shared" si="22" ref="AS74:AX74">SUMIF(AS48:AS72,FALSE,$G48:$G72)</f>
        <v>2.5</v>
      </c>
      <c r="AT74" s="1646">
        <f t="shared" si="22"/>
        <v>9</v>
      </c>
      <c r="AU74" s="1646">
        <f t="shared" si="22"/>
        <v>21</v>
      </c>
      <c r="AV74" s="1646">
        <f t="shared" si="22"/>
        <v>12</v>
      </c>
      <c r="AW74" s="1646">
        <f t="shared" si="22"/>
        <v>18</v>
      </c>
      <c r="AX74" s="1646">
        <f t="shared" si="22"/>
        <v>8.5</v>
      </c>
      <c r="AY74" s="1422">
        <f>SUM(AS74:AX74)</f>
        <v>71</v>
      </c>
      <c r="AZ74" s="1422"/>
      <c r="BA74" s="1376"/>
    </row>
    <row r="75" spans="1:50" s="27" customFormat="1" ht="19.5" customHeight="1" thickBot="1">
      <c r="A75" s="1929" t="s">
        <v>512</v>
      </c>
      <c r="B75" s="1930"/>
      <c r="C75" s="1930"/>
      <c r="D75" s="1930"/>
      <c r="E75" s="1930"/>
      <c r="F75" s="1930"/>
      <c r="G75" s="1930"/>
      <c r="H75" s="1931"/>
      <c r="I75" s="1931"/>
      <c r="J75" s="1931"/>
      <c r="K75" s="1931"/>
      <c r="L75" s="1931"/>
      <c r="M75" s="1931"/>
      <c r="N75" s="1930"/>
      <c r="O75" s="1930"/>
      <c r="P75" s="1930"/>
      <c r="Q75" s="1930"/>
      <c r="R75" s="1930"/>
      <c r="S75" s="1930"/>
      <c r="T75" s="1932"/>
      <c r="AP75" s="1428"/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494" t="s">
        <v>623</v>
      </c>
      <c r="C76" s="1505"/>
      <c r="D76" s="82" t="s">
        <v>622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8"/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495" t="s">
        <v>624</v>
      </c>
      <c r="C77" s="210"/>
      <c r="D77" s="40" t="s">
        <v>622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8"/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601</v>
      </c>
      <c r="C78" s="167"/>
      <c r="D78" s="16">
        <v>4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8"/>
      <c r="AS78" s="1647"/>
      <c r="AT78" s="1647"/>
      <c r="AU78" s="1647"/>
      <c r="AV78" s="1647">
        <v>4.5</v>
      </c>
      <c r="AW78" s="1647"/>
      <c r="AX78" s="1647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38">
        <v>6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8"/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911" t="s">
        <v>630</v>
      </c>
      <c r="B80" s="1912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8"/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911" t="s">
        <v>631</v>
      </c>
      <c r="B81" s="192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8"/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911" t="s">
        <v>560</v>
      </c>
      <c r="B82" s="1912"/>
      <c r="C82" s="1912"/>
      <c r="D82" s="1912"/>
      <c r="E82" s="1912"/>
      <c r="F82" s="1912"/>
      <c r="G82" s="1912"/>
      <c r="H82" s="1912"/>
      <c r="I82" s="1912"/>
      <c r="J82" s="1912"/>
      <c r="K82" s="1912"/>
      <c r="L82" s="1912"/>
      <c r="M82" s="1912"/>
      <c r="N82" s="1912"/>
      <c r="O82" s="1912"/>
      <c r="P82" s="1912"/>
      <c r="Q82" s="1912"/>
      <c r="R82" s="1912"/>
      <c r="S82" s="1912"/>
      <c r="T82" s="1920"/>
      <c r="AP82" s="1428"/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561</v>
      </c>
      <c r="C83" s="860">
        <v>6</v>
      </c>
      <c r="D83" s="95"/>
      <c r="E83" s="95"/>
      <c r="F83" s="1261"/>
      <c r="G83" s="1283">
        <f>6+1.5</f>
        <v>7.5</v>
      </c>
      <c r="H83" s="1973"/>
      <c r="I83" s="1974"/>
      <c r="J83" s="1974"/>
      <c r="K83" s="1974"/>
      <c r="L83" s="1974"/>
      <c r="M83" s="1975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9"/>
      <c r="AS83" s="977"/>
      <c r="AT83" s="977"/>
      <c r="AU83" s="977"/>
      <c r="AV83" s="977"/>
      <c r="AW83" s="977"/>
      <c r="AX83" s="1647">
        <v>7.5</v>
      </c>
      <c r="AY83" s="1652">
        <f>SUM(AS83:AX83)</f>
        <v>7.5</v>
      </c>
    </row>
    <row r="84" spans="1:50" s="27" customFormat="1" ht="19.5" customHeight="1" thickBot="1">
      <c r="A84" s="1971" t="s">
        <v>202</v>
      </c>
      <c r="B84" s="1972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976"/>
      <c r="J84" s="1912"/>
      <c r="K84" s="1912"/>
      <c r="L84" s="1912"/>
      <c r="M84" s="1920"/>
      <c r="N84" s="922">
        <f aca="true" t="shared" si="23" ref="N84:T84">SUM(N76:N83)</f>
        <v>0</v>
      </c>
      <c r="O84" s="199">
        <f t="shared" si="23"/>
        <v>0</v>
      </c>
      <c r="P84" s="199">
        <f t="shared" si="23"/>
        <v>0</v>
      </c>
      <c r="Q84" s="199">
        <f t="shared" si="23"/>
        <v>0</v>
      </c>
      <c r="R84" s="199">
        <f t="shared" si="23"/>
        <v>0</v>
      </c>
      <c r="S84" s="199">
        <f t="shared" si="23"/>
        <v>0</v>
      </c>
      <c r="T84" s="1057">
        <f t="shared" si="23"/>
        <v>0</v>
      </c>
      <c r="AP84" s="1428"/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911" t="s">
        <v>632</v>
      </c>
      <c r="B85" s="1912"/>
      <c r="C85" s="853"/>
      <c r="D85" s="90"/>
      <c r="E85" s="90"/>
      <c r="F85" s="1282"/>
      <c r="G85" s="1016">
        <f>G45+G73+G80</f>
        <v>56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8"/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911" t="s">
        <v>633</v>
      </c>
      <c r="B86" s="1920"/>
      <c r="C86" s="1111"/>
      <c r="D86" s="1112"/>
      <c r="E86" s="1113"/>
      <c r="F86" s="1219"/>
      <c r="G86" s="1225">
        <f>G46+G74+G84</f>
        <v>130</v>
      </c>
      <c r="H86" s="1274">
        <f aca="true" t="shared" si="24" ref="H86:T86">H46+H74+H84</f>
        <v>2625</v>
      </c>
      <c r="I86" s="1270">
        <f t="shared" si="24"/>
        <v>858</v>
      </c>
      <c r="J86" s="1270">
        <f t="shared" si="24"/>
        <v>421</v>
      </c>
      <c r="K86" s="1270">
        <f t="shared" si="24"/>
        <v>170</v>
      </c>
      <c r="L86" s="1270">
        <f t="shared" si="24"/>
        <v>267</v>
      </c>
      <c r="M86" s="1275">
        <f t="shared" si="24"/>
        <v>1287</v>
      </c>
      <c r="N86" s="1274">
        <f t="shared" si="24"/>
        <v>18</v>
      </c>
      <c r="O86" s="1270">
        <f t="shared" si="24"/>
        <v>12.5</v>
      </c>
      <c r="P86" s="1270">
        <f t="shared" si="24"/>
        <v>16</v>
      </c>
      <c r="Q86" s="1270">
        <f t="shared" si="24"/>
        <v>12</v>
      </c>
      <c r="R86" s="1270">
        <f t="shared" si="24"/>
        <v>16</v>
      </c>
      <c r="S86" s="1270">
        <f t="shared" si="24"/>
        <v>8</v>
      </c>
      <c r="T86" s="1275">
        <f t="shared" si="24"/>
        <v>0</v>
      </c>
      <c r="U86" s="20"/>
      <c r="AP86" s="1427"/>
      <c r="AS86" s="1643"/>
      <c r="AT86" s="1643"/>
      <c r="AU86" s="1643"/>
      <c r="AV86" s="1643"/>
      <c r="AW86" s="1643"/>
      <c r="AX86" s="1643"/>
    </row>
    <row r="87" spans="1:50" s="27" customFormat="1" ht="19.5" customHeight="1" thickBot="1">
      <c r="A87" s="1911" t="s">
        <v>229</v>
      </c>
      <c r="B87" s="1912"/>
      <c r="C87" s="1912"/>
      <c r="D87" s="1912"/>
      <c r="E87" s="1912"/>
      <c r="F87" s="1912"/>
      <c r="G87" s="1912"/>
      <c r="H87" s="1912"/>
      <c r="I87" s="1912"/>
      <c r="J87" s="1912"/>
      <c r="K87" s="1912"/>
      <c r="L87" s="1912"/>
      <c r="M87" s="1912"/>
      <c r="N87" s="1912"/>
      <c r="O87" s="1912"/>
      <c r="P87" s="1912"/>
      <c r="Q87" s="1912"/>
      <c r="R87" s="1912"/>
      <c r="S87" s="1912"/>
      <c r="T87" s="1920"/>
      <c r="AP87" s="1428"/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911" t="s">
        <v>500</v>
      </c>
      <c r="B88" s="1912"/>
      <c r="C88" s="1912"/>
      <c r="D88" s="1912"/>
      <c r="E88" s="1912"/>
      <c r="F88" s="1912"/>
      <c r="G88" s="1912"/>
      <c r="H88" s="1912"/>
      <c r="I88" s="1912"/>
      <c r="J88" s="1912"/>
      <c r="K88" s="1912"/>
      <c r="L88" s="1912"/>
      <c r="M88" s="1912"/>
      <c r="N88" s="1912"/>
      <c r="O88" s="1912"/>
      <c r="P88" s="1912"/>
      <c r="Q88" s="1912"/>
      <c r="R88" s="1912"/>
      <c r="S88" s="1912"/>
      <c r="T88" s="1920"/>
      <c r="AP88" s="1428"/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942" t="s">
        <v>408</v>
      </c>
      <c r="B89" s="1943"/>
      <c r="C89" s="1381"/>
      <c r="D89" s="1382">
        <v>3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/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942" t="s">
        <v>413</v>
      </c>
      <c r="B90" s="1943"/>
      <c r="C90" s="1381"/>
      <c r="D90" s="1382">
        <v>4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/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944" t="s">
        <v>400</v>
      </c>
      <c r="B91" s="1945"/>
      <c r="C91" s="210"/>
      <c r="D91" s="40">
        <v>5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/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944" t="s">
        <v>412</v>
      </c>
      <c r="B92" s="1945"/>
      <c r="C92" s="210"/>
      <c r="D92" s="40">
        <v>6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9"/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967" t="s">
        <v>399</v>
      </c>
      <c r="B93" s="1968"/>
      <c r="C93" s="1126"/>
      <c r="D93" s="1127"/>
      <c r="E93" s="1127"/>
      <c r="F93" s="1128"/>
      <c r="G93" s="1012">
        <f aca="true" t="shared" si="25" ref="G93:T93">SUM(G89:G92)</f>
        <v>12</v>
      </c>
      <c r="H93" s="981">
        <f t="shared" si="25"/>
        <v>360</v>
      </c>
      <c r="I93" s="900">
        <f t="shared" si="25"/>
        <v>122</v>
      </c>
      <c r="J93" s="900">
        <f t="shared" si="25"/>
        <v>71</v>
      </c>
      <c r="K93" s="900">
        <f t="shared" si="25"/>
        <v>0</v>
      </c>
      <c r="L93" s="900">
        <f t="shared" si="25"/>
        <v>51</v>
      </c>
      <c r="M93" s="900">
        <f t="shared" si="25"/>
        <v>238</v>
      </c>
      <c r="N93" s="911">
        <f t="shared" si="25"/>
        <v>0</v>
      </c>
      <c r="O93" s="1385">
        <f t="shared" si="25"/>
        <v>0</v>
      </c>
      <c r="P93" s="1543">
        <f t="shared" si="25"/>
        <v>2</v>
      </c>
      <c r="Q93" s="901">
        <f t="shared" si="25"/>
        <v>2</v>
      </c>
      <c r="R93" s="901">
        <f t="shared" si="25"/>
        <v>2</v>
      </c>
      <c r="S93" s="901">
        <f t="shared" si="25"/>
        <v>2</v>
      </c>
      <c r="T93" s="1385">
        <f t="shared" si="25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/>
      <c r="AS93" s="1647"/>
      <c r="AT93" s="1647"/>
      <c r="AU93" s="1647">
        <v>3</v>
      </c>
      <c r="AV93" s="1647">
        <v>3</v>
      </c>
      <c r="AW93" s="1647">
        <v>3</v>
      </c>
      <c r="AX93" s="1647">
        <v>3</v>
      </c>
      <c r="AY93" s="1651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3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/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3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/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3</v>
      </c>
      <c r="E96" s="1287"/>
      <c r="F96" s="1290"/>
      <c r="G96" s="999">
        <v>3</v>
      </c>
      <c r="H96" s="951">
        <f aca="true" t="shared" si="26" ref="H96:H111">G96*30</f>
        <v>90</v>
      </c>
      <c r="I96" s="294">
        <f aca="true" t="shared" si="27" ref="I96:I111">J96+K96+L96</f>
        <v>30</v>
      </c>
      <c r="J96" s="268">
        <v>20</v>
      </c>
      <c r="K96" s="326"/>
      <c r="L96" s="326">
        <v>10</v>
      </c>
      <c r="M96" s="839">
        <f aca="true" t="shared" si="28" ref="M96:M11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/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3</v>
      </c>
      <c r="E97" s="1287"/>
      <c r="F97" s="1290"/>
      <c r="G97" s="999">
        <v>3</v>
      </c>
      <c r="H97" s="951">
        <f t="shared" si="26"/>
        <v>90</v>
      </c>
      <c r="I97" s="294">
        <f t="shared" si="27"/>
        <v>30</v>
      </c>
      <c r="J97" s="268">
        <v>20</v>
      </c>
      <c r="K97" s="326"/>
      <c r="L97" s="326">
        <v>10</v>
      </c>
      <c r="M97" s="839">
        <f t="shared" si="28"/>
        <v>60</v>
      </c>
      <c r="N97" s="1291"/>
      <c r="O97" s="1550"/>
      <c r="P97" s="1544">
        <v>2</v>
      </c>
      <c r="Q97" s="1287"/>
      <c r="R97" s="58"/>
      <c r="S97" s="58"/>
      <c r="T97" s="114"/>
      <c r="AP97" s="1427"/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568</v>
      </c>
      <c r="B98" s="1380" t="s">
        <v>588</v>
      </c>
      <c r="C98" s="1402"/>
      <c r="D98" s="1287">
        <v>3</v>
      </c>
      <c r="E98" s="1287"/>
      <c r="F98" s="1290"/>
      <c r="G98" s="999">
        <v>3</v>
      </c>
      <c r="H98" s="951">
        <f t="shared" si="26"/>
        <v>90</v>
      </c>
      <c r="I98" s="294">
        <f t="shared" si="27"/>
        <v>30</v>
      </c>
      <c r="J98" s="268">
        <v>20</v>
      </c>
      <c r="K98" s="326"/>
      <c r="L98" s="326">
        <v>10</v>
      </c>
      <c r="M98" s="839">
        <f t="shared" si="28"/>
        <v>60</v>
      </c>
      <c r="N98" s="1291"/>
      <c r="O98" s="1550"/>
      <c r="P98" s="1544">
        <v>2</v>
      </c>
      <c r="Q98" s="1287"/>
      <c r="R98" s="58"/>
      <c r="S98" s="58"/>
      <c r="T98" s="114"/>
      <c r="AP98" s="1427"/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569</v>
      </c>
      <c r="B99" s="1380" t="s">
        <v>52</v>
      </c>
      <c r="C99" s="1402"/>
      <c r="D99" s="1287">
        <v>3</v>
      </c>
      <c r="E99" s="1287"/>
      <c r="F99" s="1290"/>
      <c r="G99" s="999">
        <v>3</v>
      </c>
      <c r="H99" s="951">
        <f t="shared" si="26"/>
        <v>90</v>
      </c>
      <c r="I99" s="294">
        <f t="shared" si="27"/>
        <v>30</v>
      </c>
      <c r="J99" s="268">
        <v>20</v>
      </c>
      <c r="K99" s="326"/>
      <c r="L99" s="326">
        <v>10</v>
      </c>
      <c r="M99" s="839">
        <f t="shared" si="28"/>
        <v>60</v>
      </c>
      <c r="N99" s="1291"/>
      <c r="O99" s="1550"/>
      <c r="P99" s="1544">
        <v>2</v>
      </c>
      <c r="Q99" s="1287"/>
      <c r="R99" s="58"/>
      <c r="S99" s="58"/>
      <c r="T99" s="114"/>
      <c r="AP99" s="1427"/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570</v>
      </c>
      <c r="B100" s="1408" t="s">
        <v>567</v>
      </c>
      <c r="C100" s="1402"/>
      <c r="D100" s="1287">
        <v>3</v>
      </c>
      <c r="E100" s="1287"/>
      <c r="F100" s="1290"/>
      <c r="G100" s="999">
        <v>3</v>
      </c>
      <c r="H100" s="951">
        <f t="shared" si="26"/>
        <v>90</v>
      </c>
      <c r="I100" s="294">
        <f t="shared" si="27"/>
        <v>30</v>
      </c>
      <c r="J100" s="268">
        <v>20</v>
      </c>
      <c r="K100" s="326"/>
      <c r="L100" s="326">
        <v>10</v>
      </c>
      <c r="M100" s="839">
        <f t="shared" si="28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/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571</v>
      </c>
      <c r="B101" s="855" t="s">
        <v>36</v>
      </c>
      <c r="C101" s="1402"/>
      <c r="D101" s="1287">
        <v>4</v>
      </c>
      <c r="E101" s="1287"/>
      <c r="F101" s="1290"/>
      <c r="G101" s="999">
        <v>3</v>
      </c>
      <c r="H101" s="951">
        <f t="shared" si="26"/>
        <v>90</v>
      </c>
      <c r="I101" s="294">
        <f t="shared" si="27"/>
        <v>36</v>
      </c>
      <c r="J101" s="268">
        <v>18</v>
      </c>
      <c r="K101" s="326"/>
      <c r="L101" s="326">
        <v>18</v>
      </c>
      <c r="M101" s="839">
        <f t="shared" si="28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/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572</v>
      </c>
      <c r="B102" s="1009" t="s">
        <v>57</v>
      </c>
      <c r="C102" s="1402"/>
      <c r="D102" s="1287">
        <v>4</v>
      </c>
      <c r="E102" s="1287"/>
      <c r="F102" s="1290"/>
      <c r="G102" s="999">
        <v>3</v>
      </c>
      <c r="H102" s="951">
        <f t="shared" si="26"/>
        <v>90</v>
      </c>
      <c r="I102" s="294">
        <f t="shared" si="27"/>
        <v>36</v>
      </c>
      <c r="J102" s="268">
        <v>18</v>
      </c>
      <c r="K102" s="326"/>
      <c r="L102" s="326">
        <v>18</v>
      </c>
      <c r="M102" s="839">
        <f t="shared" si="28"/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/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573</v>
      </c>
      <c r="B103" s="1380" t="s">
        <v>134</v>
      </c>
      <c r="C103" s="1402"/>
      <c r="D103" s="1287">
        <v>4</v>
      </c>
      <c r="E103" s="1287"/>
      <c r="F103" s="1290"/>
      <c r="G103" s="999">
        <v>3</v>
      </c>
      <c r="H103" s="951">
        <f t="shared" si="26"/>
        <v>90</v>
      </c>
      <c r="I103" s="294">
        <f t="shared" si="27"/>
        <v>36</v>
      </c>
      <c r="J103" s="268">
        <v>18</v>
      </c>
      <c r="K103" s="326"/>
      <c r="L103" s="326">
        <v>18</v>
      </c>
      <c r="M103" s="839">
        <f t="shared" si="28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/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574</v>
      </c>
      <c r="B104" s="1380" t="s">
        <v>123</v>
      </c>
      <c r="C104" s="1402"/>
      <c r="D104" s="1287">
        <v>4</v>
      </c>
      <c r="E104" s="1287"/>
      <c r="F104" s="1290"/>
      <c r="G104" s="999">
        <v>3</v>
      </c>
      <c r="H104" s="951">
        <f t="shared" si="26"/>
        <v>90</v>
      </c>
      <c r="I104" s="294">
        <f t="shared" si="27"/>
        <v>36</v>
      </c>
      <c r="J104" s="268">
        <v>18</v>
      </c>
      <c r="K104" s="326"/>
      <c r="L104" s="326">
        <v>18</v>
      </c>
      <c r="M104" s="839">
        <f t="shared" si="28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/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575</v>
      </c>
      <c r="B105" s="1408" t="s">
        <v>567</v>
      </c>
      <c r="C105" s="1402"/>
      <c r="D105" s="1287">
        <v>4</v>
      </c>
      <c r="E105" s="1287"/>
      <c r="F105" s="1290"/>
      <c r="G105" s="999">
        <v>3</v>
      </c>
      <c r="H105" s="951">
        <f t="shared" si="26"/>
        <v>90</v>
      </c>
      <c r="I105" s="294">
        <f t="shared" si="27"/>
        <v>36</v>
      </c>
      <c r="J105" s="268">
        <v>18</v>
      </c>
      <c r="K105" s="326"/>
      <c r="L105" s="326">
        <v>18</v>
      </c>
      <c r="M105" s="839">
        <f t="shared" si="28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/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576</v>
      </c>
      <c r="B106" s="855" t="s">
        <v>36</v>
      </c>
      <c r="C106" s="1402"/>
      <c r="D106" s="58">
        <v>5</v>
      </c>
      <c r="E106" s="58"/>
      <c r="F106" s="1293"/>
      <c r="G106" s="999">
        <v>3</v>
      </c>
      <c r="H106" s="951">
        <f t="shared" si="26"/>
        <v>90</v>
      </c>
      <c r="I106" s="294">
        <f t="shared" si="27"/>
        <v>30</v>
      </c>
      <c r="J106" s="268">
        <v>15</v>
      </c>
      <c r="K106" s="326"/>
      <c r="L106" s="326">
        <v>15</v>
      </c>
      <c r="M106" s="839">
        <f t="shared" si="28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/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577</v>
      </c>
      <c r="B107" s="1009" t="s">
        <v>329</v>
      </c>
      <c r="C107" s="936"/>
      <c r="D107" s="58">
        <v>5</v>
      </c>
      <c r="E107" s="58"/>
      <c r="F107" s="1293"/>
      <c r="G107" s="999">
        <v>3</v>
      </c>
      <c r="H107" s="951">
        <f t="shared" si="26"/>
        <v>90</v>
      </c>
      <c r="I107" s="294">
        <f t="shared" si="27"/>
        <v>30</v>
      </c>
      <c r="J107" s="268">
        <v>15</v>
      </c>
      <c r="K107" s="326"/>
      <c r="L107" s="326">
        <v>15</v>
      </c>
      <c r="M107" s="839">
        <f t="shared" si="28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/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578</v>
      </c>
      <c r="B108" s="1408" t="s">
        <v>567</v>
      </c>
      <c r="C108" s="936"/>
      <c r="D108" s="58">
        <v>5</v>
      </c>
      <c r="E108" s="58"/>
      <c r="F108" s="1293"/>
      <c r="G108" s="999">
        <v>3</v>
      </c>
      <c r="H108" s="951">
        <f t="shared" si="26"/>
        <v>90</v>
      </c>
      <c r="I108" s="294">
        <f t="shared" si="27"/>
        <v>30</v>
      </c>
      <c r="J108" s="268">
        <v>15</v>
      </c>
      <c r="K108" s="326"/>
      <c r="L108" s="326">
        <v>15</v>
      </c>
      <c r="M108" s="839">
        <f t="shared" si="28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/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579</v>
      </c>
      <c r="B109" s="855" t="s">
        <v>36</v>
      </c>
      <c r="C109" s="936"/>
      <c r="D109" s="58">
        <v>6</v>
      </c>
      <c r="E109" s="579"/>
      <c r="F109" s="1294"/>
      <c r="G109" s="999">
        <v>3</v>
      </c>
      <c r="H109" s="951">
        <f t="shared" si="26"/>
        <v>90</v>
      </c>
      <c r="I109" s="294">
        <f t="shared" si="27"/>
        <v>36</v>
      </c>
      <c r="J109" s="268">
        <v>18</v>
      </c>
      <c r="K109" s="326"/>
      <c r="L109" s="326">
        <v>18</v>
      </c>
      <c r="M109" s="839">
        <f t="shared" si="28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/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580</v>
      </c>
      <c r="B110" s="967" t="s">
        <v>411</v>
      </c>
      <c r="C110" s="979"/>
      <c r="D110" s="58">
        <v>6</v>
      </c>
      <c r="E110" s="579"/>
      <c r="F110" s="1294"/>
      <c r="G110" s="999">
        <v>3</v>
      </c>
      <c r="H110" s="951">
        <f t="shared" si="26"/>
        <v>90</v>
      </c>
      <c r="I110" s="294">
        <f t="shared" si="27"/>
        <v>36</v>
      </c>
      <c r="J110" s="268">
        <v>18</v>
      </c>
      <c r="K110" s="326"/>
      <c r="L110" s="326">
        <v>18</v>
      </c>
      <c r="M110" s="839">
        <f t="shared" si="28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/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592</v>
      </c>
      <c r="B111" s="1410" t="s">
        <v>567</v>
      </c>
      <c r="C111" s="979"/>
      <c r="D111" s="58">
        <v>6</v>
      </c>
      <c r="E111" s="579"/>
      <c r="F111" s="1294"/>
      <c r="G111" s="999">
        <v>3</v>
      </c>
      <c r="H111" s="951">
        <f t="shared" si="26"/>
        <v>90</v>
      </c>
      <c r="I111" s="294">
        <f t="shared" si="27"/>
        <v>36</v>
      </c>
      <c r="J111" s="268">
        <v>18</v>
      </c>
      <c r="K111" s="326"/>
      <c r="L111" s="326">
        <v>18</v>
      </c>
      <c r="M111" s="839">
        <f t="shared" si="28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/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929" t="s">
        <v>502</v>
      </c>
      <c r="B112" s="1930"/>
      <c r="C112" s="1930"/>
      <c r="D112" s="1930"/>
      <c r="E112" s="1930"/>
      <c r="F112" s="1930"/>
      <c r="G112" s="1930"/>
      <c r="H112" s="1930"/>
      <c r="I112" s="1930"/>
      <c r="J112" s="1930"/>
      <c r="K112" s="1930"/>
      <c r="L112" s="1930"/>
      <c r="M112" s="1930"/>
      <c r="N112" s="1930"/>
      <c r="O112" s="1930"/>
      <c r="P112" s="1930"/>
      <c r="Q112" s="1930"/>
      <c r="R112" s="1930"/>
      <c r="S112" s="1930"/>
      <c r="T112" s="1932"/>
      <c r="AP112" s="1427"/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921" t="s">
        <v>625</v>
      </c>
      <c r="B113" s="1922"/>
      <c r="C113" s="941"/>
      <c r="D113" s="59">
        <v>1</v>
      </c>
      <c r="E113" s="59"/>
      <c r="F113" s="864"/>
      <c r="G113" s="992">
        <v>6</v>
      </c>
      <c r="H113" s="867">
        <f aca="true" t="shared" si="29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30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8"/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927" t="s">
        <v>626</v>
      </c>
      <c r="B114" s="1928"/>
      <c r="C114" s="516"/>
      <c r="D114" s="887" t="s">
        <v>23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8"/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927" t="s">
        <v>408</v>
      </c>
      <c r="B115" s="1928"/>
      <c r="C115" s="517"/>
      <c r="D115" s="55" t="s">
        <v>45</v>
      </c>
      <c r="E115" s="512"/>
      <c r="F115" s="1017"/>
      <c r="G115" s="1061">
        <v>6</v>
      </c>
      <c r="H115" s="166">
        <f t="shared" si="29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30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8"/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949" t="s">
        <v>413</v>
      </c>
      <c r="B116" s="1950"/>
      <c r="C116" s="848"/>
      <c r="D116" s="55" t="s">
        <v>46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8"/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923" t="s">
        <v>400</v>
      </c>
      <c r="B117" s="1924"/>
      <c r="C117" s="851"/>
      <c r="D117" s="29" t="s">
        <v>47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/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951" t="s">
        <v>412</v>
      </c>
      <c r="B118" s="1952"/>
      <c r="C118" s="909"/>
      <c r="D118" s="908">
        <v>6</v>
      </c>
      <c r="E118" s="910"/>
      <c r="F118" s="1019"/>
      <c r="G118" s="1063">
        <v>7</v>
      </c>
      <c r="H118" s="925">
        <f t="shared" si="29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30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/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860" t="s">
        <v>379</v>
      </c>
      <c r="B119" s="1861"/>
      <c r="C119" s="104"/>
      <c r="D119" s="76"/>
      <c r="E119" s="76"/>
      <c r="F119" s="927"/>
      <c r="G119" s="1021">
        <f>SUM(G113:G118)</f>
        <v>38</v>
      </c>
      <c r="H119" s="971">
        <f aca="true" t="shared" si="31" ref="H119:T119">SUM(H113:H118)</f>
        <v>1140</v>
      </c>
      <c r="I119" s="929">
        <f t="shared" si="31"/>
        <v>402</v>
      </c>
      <c r="J119" s="929">
        <f t="shared" si="31"/>
        <v>201</v>
      </c>
      <c r="K119" s="929">
        <f t="shared" si="31"/>
        <v>0</v>
      </c>
      <c r="L119" s="929">
        <f t="shared" si="31"/>
        <v>201</v>
      </c>
      <c r="M119" s="928">
        <f t="shared" si="31"/>
        <v>738</v>
      </c>
      <c r="N119" s="971">
        <f>SUM(N113:N118)</f>
        <v>4</v>
      </c>
      <c r="O119" s="928">
        <f t="shared" si="31"/>
        <v>4</v>
      </c>
      <c r="P119" s="1555">
        <f t="shared" si="31"/>
        <v>4</v>
      </c>
      <c r="Q119" s="929">
        <f t="shared" si="31"/>
        <v>4</v>
      </c>
      <c r="R119" s="929">
        <f t="shared" si="31"/>
        <v>4</v>
      </c>
      <c r="S119" s="929">
        <f t="shared" si="31"/>
        <v>6</v>
      </c>
      <c r="T119" s="1036">
        <f t="shared" si="31"/>
        <v>0</v>
      </c>
      <c r="U119" s="20">
        <f>G119*30</f>
        <v>1140</v>
      </c>
      <c r="AP119" s="1427"/>
      <c r="AS119" s="1647">
        <v>6</v>
      </c>
      <c r="AT119" s="1647">
        <v>6.5</v>
      </c>
      <c r="AU119" s="1647">
        <v>6</v>
      </c>
      <c r="AV119" s="1647">
        <v>6.5</v>
      </c>
      <c r="AW119" s="1647">
        <v>6</v>
      </c>
      <c r="AX119" s="1647">
        <v>7</v>
      </c>
      <c r="AY119" s="1651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492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2" ref="I120:I135">J120+K120+L120</f>
        <v>60</v>
      </c>
      <c r="J120" s="57">
        <v>30</v>
      </c>
      <c r="K120" s="59"/>
      <c r="L120" s="59">
        <v>30</v>
      </c>
      <c r="M120" s="114">
        <f aca="true" t="shared" si="33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/>
      <c r="AS120" s="1643"/>
      <c r="AT120" s="1643"/>
      <c r="AU120" s="1643"/>
      <c r="AV120" s="1643"/>
      <c r="AW120" s="1643"/>
      <c r="AX120" s="1643"/>
    </row>
    <row r="121" spans="1:50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2"/>
        <v>60</v>
      </c>
      <c r="J121" s="57">
        <v>30</v>
      </c>
      <c r="K121" s="59"/>
      <c r="L121" s="59">
        <v>30</v>
      </c>
      <c r="M121" s="114">
        <f t="shared" si="33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/>
      <c r="AS121" s="1643"/>
      <c r="AT121" s="1643"/>
      <c r="AU121" s="1643"/>
      <c r="AV121" s="1643"/>
      <c r="AW121" s="1643"/>
      <c r="AX121" s="1643"/>
    </row>
    <row r="122" spans="1:50" s="41" customFormat="1" ht="19.5" customHeight="1">
      <c r="A122" s="141"/>
      <c r="B122" s="1431" t="s">
        <v>603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2"/>
        <v>60</v>
      </c>
      <c r="J122" s="57">
        <v>30</v>
      </c>
      <c r="K122" s="59"/>
      <c r="L122" s="59">
        <v>30</v>
      </c>
      <c r="M122" s="114">
        <f t="shared" si="33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/>
      <c r="AS122" s="1643"/>
      <c r="AT122" s="1643"/>
      <c r="AU122" s="1643"/>
      <c r="AV122" s="1643"/>
      <c r="AW122" s="1643"/>
      <c r="AX122" s="1643"/>
    </row>
    <row r="123" spans="1:50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2"/>
        <v>60</v>
      </c>
      <c r="J123" s="57">
        <v>30</v>
      </c>
      <c r="K123" s="59"/>
      <c r="L123" s="59">
        <v>30</v>
      </c>
      <c r="M123" s="114">
        <f t="shared" si="33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/>
      <c r="AS123" s="1643"/>
      <c r="AT123" s="1643"/>
      <c r="AU123" s="1643"/>
      <c r="AV123" s="1643"/>
      <c r="AW123" s="1643"/>
      <c r="AX123" s="1643"/>
    </row>
    <row r="124" spans="1:50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2"/>
        <v>72</v>
      </c>
      <c r="J124" s="268">
        <v>36</v>
      </c>
      <c r="K124" s="326"/>
      <c r="L124" s="326">
        <v>36</v>
      </c>
      <c r="M124" s="839">
        <f t="shared" si="33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4" ref="AA124:AL124">COUNTIF($E75:$E76,AA$9)</f>
        <v>0</v>
      </c>
      <c r="AB124" s="291">
        <f t="shared" si="34"/>
        <v>0</v>
      </c>
      <c r="AC124" s="291">
        <f t="shared" si="34"/>
        <v>0</v>
      </c>
      <c r="AD124" s="291">
        <f t="shared" si="34"/>
        <v>0</v>
      </c>
      <c r="AE124" s="291">
        <f t="shared" si="34"/>
        <v>0</v>
      </c>
      <c r="AF124" s="291">
        <f t="shared" si="34"/>
        <v>0</v>
      </c>
      <c r="AG124" s="291">
        <f t="shared" si="34"/>
        <v>0</v>
      </c>
      <c r="AH124" s="291">
        <f t="shared" si="34"/>
        <v>0</v>
      </c>
      <c r="AI124" s="291">
        <f t="shared" si="34"/>
        <v>0</v>
      </c>
      <c r="AJ124" s="291">
        <f t="shared" si="34"/>
        <v>0</v>
      </c>
      <c r="AK124" s="291">
        <f t="shared" si="34"/>
        <v>0</v>
      </c>
      <c r="AL124" s="291">
        <f t="shared" si="34"/>
        <v>0</v>
      </c>
      <c r="AP124" s="1427"/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940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5" ref="H125:H131">G125*30</f>
        <v>195</v>
      </c>
      <c r="I125" s="294">
        <f t="shared" si="32"/>
        <v>72</v>
      </c>
      <c r="J125" s="268">
        <v>36</v>
      </c>
      <c r="K125" s="326"/>
      <c r="L125" s="326">
        <v>36</v>
      </c>
      <c r="M125" s="839">
        <f t="shared" si="33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/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431" t="s">
        <v>604</v>
      </c>
      <c r="C126" s="941"/>
      <c r="D126" s="55" t="s">
        <v>23</v>
      </c>
      <c r="E126" s="512"/>
      <c r="F126" s="1390"/>
      <c r="G126" s="1060">
        <v>6.5</v>
      </c>
      <c r="H126" s="933">
        <f t="shared" si="35"/>
        <v>195</v>
      </c>
      <c r="I126" s="294">
        <f t="shared" si="32"/>
        <v>72</v>
      </c>
      <c r="J126" s="268">
        <v>36</v>
      </c>
      <c r="K126" s="326"/>
      <c r="L126" s="326">
        <v>36</v>
      </c>
      <c r="M126" s="839">
        <f t="shared" si="33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/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35"/>
        <v>195</v>
      </c>
      <c r="I127" s="294">
        <f t="shared" si="32"/>
        <v>72</v>
      </c>
      <c r="J127" s="268">
        <v>36</v>
      </c>
      <c r="K127" s="326"/>
      <c r="L127" s="326">
        <v>36</v>
      </c>
      <c r="M127" s="839">
        <f t="shared" si="33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/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940" t="s">
        <v>66</v>
      </c>
      <c r="C128" s="941"/>
      <c r="D128" s="55" t="s">
        <v>45</v>
      </c>
      <c r="E128" s="512"/>
      <c r="F128" s="1390"/>
      <c r="G128" s="1061">
        <v>6</v>
      </c>
      <c r="H128" s="166">
        <f t="shared" si="35"/>
        <v>180</v>
      </c>
      <c r="I128" s="107">
        <f t="shared" si="32"/>
        <v>60</v>
      </c>
      <c r="J128" s="57">
        <v>30</v>
      </c>
      <c r="K128" s="59"/>
      <c r="L128" s="59">
        <v>30</v>
      </c>
      <c r="M128" s="114">
        <f t="shared" si="33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/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940" t="s">
        <v>582</v>
      </c>
      <c r="C129" s="941"/>
      <c r="D129" s="55" t="s">
        <v>45</v>
      </c>
      <c r="E129" s="512"/>
      <c r="F129" s="1390"/>
      <c r="G129" s="1061">
        <v>6</v>
      </c>
      <c r="H129" s="166">
        <f t="shared" si="35"/>
        <v>180</v>
      </c>
      <c r="I129" s="107">
        <f t="shared" si="32"/>
        <v>60</v>
      </c>
      <c r="J129" s="57">
        <v>30</v>
      </c>
      <c r="K129" s="59"/>
      <c r="L129" s="59">
        <v>30</v>
      </c>
      <c r="M129" s="114">
        <f t="shared" si="33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/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849" t="s">
        <v>602</v>
      </c>
      <c r="C130" s="941"/>
      <c r="D130" s="55" t="s">
        <v>45</v>
      </c>
      <c r="E130" s="512"/>
      <c r="F130" s="1390"/>
      <c r="G130" s="1061">
        <v>6</v>
      </c>
      <c r="H130" s="166">
        <f t="shared" si="35"/>
        <v>180</v>
      </c>
      <c r="I130" s="107">
        <f t="shared" si="32"/>
        <v>60</v>
      </c>
      <c r="J130" s="57">
        <v>30</v>
      </c>
      <c r="K130" s="59"/>
      <c r="L130" s="59">
        <v>30</v>
      </c>
      <c r="M130" s="114">
        <f t="shared" si="33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/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567</v>
      </c>
      <c r="C131" s="941"/>
      <c r="D131" s="55" t="s">
        <v>45</v>
      </c>
      <c r="E131" s="512"/>
      <c r="F131" s="1390"/>
      <c r="G131" s="1061">
        <v>6</v>
      </c>
      <c r="H131" s="166">
        <f t="shared" si="35"/>
        <v>180</v>
      </c>
      <c r="I131" s="107">
        <f t="shared" si="32"/>
        <v>60</v>
      </c>
      <c r="J131" s="57">
        <v>30</v>
      </c>
      <c r="K131" s="59"/>
      <c r="L131" s="59">
        <v>30</v>
      </c>
      <c r="M131" s="114">
        <f t="shared" si="33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/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940" t="s">
        <v>263</v>
      </c>
      <c r="C132" s="941"/>
      <c r="D132" s="55" t="s">
        <v>46</v>
      </c>
      <c r="E132" s="55"/>
      <c r="F132" s="1391"/>
      <c r="G132" s="1061">
        <v>6.5</v>
      </c>
      <c r="H132" s="166">
        <f>G132*30</f>
        <v>195</v>
      </c>
      <c r="I132" s="107">
        <f t="shared" si="32"/>
        <v>72</v>
      </c>
      <c r="J132" s="57">
        <v>36</v>
      </c>
      <c r="K132" s="59"/>
      <c r="L132" s="59">
        <v>36</v>
      </c>
      <c r="M132" s="114">
        <f t="shared" si="33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/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940" t="s">
        <v>87</v>
      </c>
      <c r="C133" s="941"/>
      <c r="D133" s="55" t="s">
        <v>46</v>
      </c>
      <c r="E133" s="55"/>
      <c r="F133" s="1391"/>
      <c r="G133" s="1061">
        <v>6.5</v>
      </c>
      <c r="H133" s="166">
        <f>G133*30</f>
        <v>195</v>
      </c>
      <c r="I133" s="107">
        <f t="shared" si="32"/>
        <v>72</v>
      </c>
      <c r="J133" s="57">
        <v>36</v>
      </c>
      <c r="K133" s="59"/>
      <c r="L133" s="59">
        <v>36</v>
      </c>
      <c r="M133" s="114">
        <f t="shared" si="33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/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940" t="s">
        <v>405</v>
      </c>
      <c r="C134" s="941"/>
      <c r="D134" s="55" t="s">
        <v>46</v>
      </c>
      <c r="E134" s="55"/>
      <c r="F134" s="1391"/>
      <c r="G134" s="1061">
        <v>6.5</v>
      </c>
      <c r="H134" s="166">
        <f>G134*30</f>
        <v>195</v>
      </c>
      <c r="I134" s="107">
        <f t="shared" si="32"/>
        <v>72</v>
      </c>
      <c r="J134" s="57">
        <v>36</v>
      </c>
      <c r="K134" s="59"/>
      <c r="L134" s="59">
        <v>36</v>
      </c>
      <c r="M134" s="114">
        <f t="shared" si="33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/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567</v>
      </c>
      <c r="C135" s="941"/>
      <c r="D135" s="55" t="s">
        <v>46</v>
      </c>
      <c r="E135" s="55"/>
      <c r="F135" s="1391"/>
      <c r="G135" s="1061">
        <v>6.5</v>
      </c>
      <c r="H135" s="166">
        <f>G135*30</f>
        <v>195</v>
      </c>
      <c r="I135" s="107">
        <f t="shared" si="32"/>
        <v>72</v>
      </c>
      <c r="J135" s="57">
        <v>36</v>
      </c>
      <c r="K135" s="59"/>
      <c r="L135" s="59">
        <v>36</v>
      </c>
      <c r="M135" s="114">
        <f t="shared" si="33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/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47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3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/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47</v>
      </c>
      <c r="E137" s="55"/>
      <c r="F137" s="1391"/>
      <c r="G137" s="1062">
        <v>6</v>
      </c>
      <c r="H137" s="1027">
        <f aca="true" t="shared" si="36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3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/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47</v>
      </c>
      <c r="E138" s="55"/>
      <c r="F138" s="1391"/>
      <c r="G138" s="1062">
        <v>6</v>
      </c>
      <c r="H138" s="1027">
        <f t="shared" si="36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3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/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567</v>
      </c>
      <c r="C139" s="941"/>
      <c r="D139" s="55" t="s">
        <v>47</v>
      </c>
      <c r="E139" s="55"/>
      <c r="F139" s="1391"/>
      <c r="G139" s="1062">
        <v>6</v>
      </c>
      <c r="H139" s="1027">
        <f t="shared" si="36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3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/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589</v>
      </c>
      <c r="C140" s="941"/>
      <c r="D140" s="56">
        <v>6</v>
      </c>
      <c r="E140" s="337"/>
      <c r="F140" s="1392"/>
      <c r="G140" s="1063">
        <v>7</v>
      </c>
      <c r="H140" s="166">
        <f t="shared" si="36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3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/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605</v>
      </c>
      <c r="C141" s="941"/>
      <c r="D141" s="56">
        <v>6</v>
      </c>
      <c r="E141" s="337"/>
      <c r="F141" s="1392"/>
      <c r="G141" s="1063">
        <v>7</v>
      </c>
      <c r="H141" s="166">
        <f t="shared" si="36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3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/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606</v>
      </c>
      <c r="C142" s="941"/>
      <c r="D142" s="56">
        <v>6</v>
      </c>
      <c r="E142" s="337"/>
      <c r="F142" s="1392"/>
      <c r="G142" s="1063">
        <v>7</v>
      </c>
      <c r="H142" s="166">
        <f t="shared" si="36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3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/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403"/>
      <c r="B143" s="1412" t="s">
        <v>567</v>
      </c>
      <c r="C143" s="1393"/>
      <c r="D143" s="462">
        <v>6</v>
      </c>
      <c r="E143" s="529"/>
      <c r="F143" s="1394"/>
      <c r="G143" s="1063">
        <v>7</v>
      </c>
      <c r="H143" s="925">
        <f t="shared" si="36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3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/>
      <c r="AS143" s="1841" t="s">
        <v>32</v>
      </c>
      <c r="AT143" s="1842"/>
      <c r="AU143" s="1841" t="s">
        <v>33</v>
      </c>
      <c r="AV143" s="1842"/>
      <c r="AW143" s="1841" t="s">
        <v>34</v>
      </c>
      <c r="AX143" s="1842"/>
    </row>
    <row r="144" spans="1:50" s="27" customFormat="1" ht="20.25" customHeight="1" thickBot="1">
      <c r="A144" s="1925" t="s">
        <v>380</v>
      </c>
      <c r="B144" s="1926"/>
      <c r="C144" s="104"/>
      <c r="D144" s="76"/>
      <c r="E144" s="76"/>
      <c r="F144" s="927"/>
      <c r="G144" s="993">
        <f aca="true" t="shared" si="37" ref="G144:T144">G119+G93</f>
        <v>50</v>
      </c>
      <c r="H144" s="1326">
        <f t="shared" si="37"/>
        <v>1500</v>
      </c>
      <c r="I144" s="1327">
        <f t="shared" si="37"/>
        <v>524</v>
      </c>
      <c r="J144" s="1327">
        <f t="shared" si="37"/>
        <v>272</v>
      </c>
      <c r="K144" s="1327">
        <f t="shared" si="37"/>
        <v>0</v>
      </c>
      <c r="L144" s="1327">
        <f t="shared" si="37"/>
        <v>252</v>
      </c>
      <c r="M144" s="1328">
        <f t="shared" si="37"/>
        <v>976</v>
      </c>
      <c r="N144" s="1329">
        <f t="shared" si="37"/>
        <v>4</v>
      </c>
      <c r="O144" s="1327">
        <f t="shared" si="37"/>
        <v>4</v>
      </c>
      <c r="P144" s="1327">
        <f t="shared" si="37"/>
        <v>6</v>
      </c>
      <c r="Q144" s="1327">
        <f t="shared" si="37"/>
        <v>6</v>
      </c>
      <c r="R144" s="1327">
        <f t="shared" si="37"/>
        <v>6</v>
      </c>
      <c r="S144" s="1327">
        <f t="shared" si="37"/>
        <v>8</v>
      </c>
      <c r="T144" s="1328">
        <f t="shared" si="37"/>
        <v>0</v>
      </c>
      <c r="U144" s="20">
        <f>G144*30</f>
        <v>1500</v>
      </c>
      <c r="AP144" s="1428"/>
      <c r="AS144" s="845">
        <f aca="true" t="shared" si="38" ref="AS144:AX144">AS119+AS93+AS83+AS74+AS46+AS78</f>
        <v>33</v>
      </c>
      <c r="AT144" s="845">
        <f t="shared" si="38"/>
        <v>27</v>
      </c>
      <c r="AU144" s="291">
        <f t="shared" si="38"/>
        <v>30</v>
      </c>
      <c r="AV144" s="291">
        <f t="shared" si="38"/>
        <v>30</v>
      </c>
      <c r="AW144" s="291">
        <f t="shared" si="38"/>
        <v>30</v>
      </c>
      <c r="AX144" s="291">
        <f t="shared" si="38"/>
        <v>30</v>
      </c>
    </row>
    <row r="145" spans="1:50" s="978" customFormat="1" ht="19.5" thickBot="1">
      <c r="A145" s="1946" t="s">
        <v>503</v>
      </c>
      <c r="B145" s="1947"/>
      <c r="C145" s="1947"/>
      <c r="D145" s="1947"/>
      <c r="E145" s="1947"/>
      <c r="F145" s="1947"/>
      <c r="G145" s="1947"/>
      <c r="H145" s="1947"/>
      <c r="I145" s="1947"/>
      <c r="J145" s="1947"/>
      <c r="K145" s="1947"/>
      <c r="L145" s="1947"/>
      <c r="M145" s="1947"/>
      <c r="N145" s="1947"/>
      <c r="O145" s="1947"/>
      <c r="P145" s="1947"/>
      <c r="Q145" s="1947"/>
      <c r="R145" s="1947"/>
      <c r="S145" s="1947"/>
      <c r="T145" s="1948"/>
      <c r="AP145" s="1429"/>
      <c r="AS145" s="1839">
        <f>AS144+AT144</f>
        <v>60</v>
      </c>
      <c r="AT145" s="1840"/>
      <c r="AU145" s="1839">
        <f>AU144+AV144</f>
        <v>60</v>
      </c>
      <c r="AV145" s="1840"/>
      <c r="AW145" s="1839">
        <f>AW144+AX144</f>
        <v>60</v>
      </c>
      <c r="AX145" s="1840"/>
    </row>
    <row r="146" spans="1:50" s="27" customFormat="1" ht="30" customHeight="1" thickBot="1">
      <c r="A146" s="1854" t="s">
        <v>119</v>
      </c>
      <c r="B146" s="1855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9" ref="I146:T146">I144+I74+I46+I84</f>
        <v>1382</v>
      </c>
      <c r="J146" s="1272">
        <f t="shared" si="39"/>
        <v>693</v>
      </c>
      <c r="K146" s="1272">
        <f t="shared" si="39"/>
        <v>170</v>
      </c>
      <c r="L146" s="1272">
        <f t="shared" si="39"/>
        <v>519</v>
      </c>
      <c r="M146" s="1273">
        <f t="shared" si="39"/>
        <v>2263</v>
      </c>
      <c r="N146" s="1326">
        <f t="shared" si="39"/>
        <v>22</v>
      </c>
      <c r="O146" s="1327">
        <f t="shared" si="39"/>
        <v>16.5</v>
      </c>
      <c r="P146" s="1327">
        <f t="shared" si="39"/>
        <v>22</v>
      </c>
      <c r="Q146" s="1327">
        <f t="shared" si="39"/>
        <v>18</v>
      </c>
      <c r="R146" s="1327">
        <f t="shared" si="39"/>
        <v>22</v>
      </c>
      <c r="S146" s="1327">
        <f t="shared" si="39"/>
        <v>16</v>
      </c>
      <c r="T146" s="1328">
        <f t="shared" si="39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853"/>
      <c r="B147" s="1853"/>
      <c r="C147" s="1853"/>
      <c r="D147" s="1853"/>
      <c r="E147" s="1853"/>
      <c r="F147" s="1853"/>
      <c r="G147" s="1937"/>
      <c r="H147" s="1939" t="s">
        <v>2</v>
      </c>
      <c r="I147" s="1940"/>
      <c r="J147" s="1940"/>
      <c r="K147" s="1940"/>
      <c r="L147" s="1940"/>
      <c r="M147" s="1941"/>
      <c r="N147" s="1969" t="s">
        <v>101</v>
      </c>
      <c r="O147" s="1970"/>
      <c r="P147" s="1978" t="s">
        <v>103</v>
      </c>
      <c r="Q147" s="1979"/>
      <c r="R147" s="1980" t="s">
        <v>104</v>
      </c>
      <c r="S147" s="1980"/>
      <c r="T147" s="1981"/>
      <c r="AP147" s="1430"/>
      <c r="AQ147" s="1424"/>
      <c r="AR147" s="1424"/>
      <c r="AS147" s="1644"/>
      <c r="AT147" s="1644"/>
      <c r="AU147" s="1644"/>
      <c r="AV147" s="1644"/>
      <c r="AW147" s="1644"/>
      <c r="AX147" s="1644"/>
      <c r="AY147" s="1424"/>
      <c r="AZ147" s="1424"/>
    </row>
    <row r="148" spans="1:50" s="27" customFormat="1" ht="19.5" customHeight="1">
      <c r="A148" s="1853"/>
      <c r="B148" s="1853"/>
      <c r="C148" s="1853"/>
      <c r="D148" s="1853"/>
      <c r="E148" s="1853"/>
      <c r="F148" s="1853"/>
      <c r="G148" s="1937"/>
      <c r="H148" s="1982" t="s">
        <v>95</v>
      </c>
      <c r="I148" s="1983"/>
      <c r="J148" s="1983"/>
      <c r="K148" s="1983"/>
      <c r="L148" s="1983"/>
      <c r="M148" s="1984"/>
      <c r="N148" s="923">
        <f aca="true" t="shared" si="40" ref="N148:T148">N146</f>
        <v>22</v>
      </c>
      <c r="O148" s="1058">
        <f t="shared" si="40"/>
        <v>16.5</v>
      </c>
      <c r="P148" s="1561">
        <f t="shared" si="40"/>
        <v>22</v>
      </c>
      <c r="Q148" s="585">
        <f t="shared" si="40"/>
        <v>18</v>
      </c>
      <c r="R148" s="585">
        <f t="shared" si="40"/>
        <v>22</v>
      </c>
      <c r="S148" s="585">
        <f t="shared" si="40"/>
        <v>16</v>
      </c>
      <c r="T148" s="1058">
        <f t="shared" si="40"/>
        <v>0</v>
      </c>
      <c r="Z148" s="579"/>
      <c r="AA148" s="1910" t="s">
        <v>32</v>
      </c>
      <c r="AB148" s="1910"/>
      <c r="AC148" s="1910"/>
      <c r="AD148" s="1910" t="s">
        <v>33</v>
      </c>
      <c r="AE148" s="1910"/>
      <c r="AF148" s="1910"/>
      <c r="AG148" s="1910" t="s">
        <v>34</v>
      </c>
      <c r="AH148" s="1910"/>
      <c r="AI148" s="1910"/>
      <c r="AJ148" s="1910" t="s">
        <v>35</v>
      </c>
      <c r="AK148" s="1910"/>
      <c r="AL148" s="1910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856" t="s">
        <v>96</v>
      </c>
      <c r="I149" s="1857"/>
      <c r="J149" s="1857"/>
      <c r="K149" s="1857"/>
      <c r="L149" s="1857"/>
      <c r="M149" s="1858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883" t="s">
        <v>98</v>
      </c>
      <c r="I150" s="1884"/>
      <c r="J150" s="1884"/>
      <c r="K150" s="1884"/>
      <c r="L150" s="1884"/>
      <c r="M150" s="1885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847" t="s">
        <v>99</v>
      </c>
      <c r="I151" s="1848"/>
      <c r="J151" s="1848"/>
      <c r="K151" s="1848"/>
      <c r="L151" s="1848"/>
      <c r="M151" s="1849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850" t="s">
        <v>363</v>
      </c>
      <c r="I152" s="1851"/>
      <c r="J152" s="1851"/>
      <c r="K152" s="1851"/>
      <c r="L152" s="1851"/>
      <c r="M152" s="1852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936"/>
      <c r="B153" s="1936"/>
      <c r="C153" s="1936"/>
      <c r="D153" s="1936"/>
      <c r="E153" s="1936"/>
      <c r="F153" s="1936"/>
      <c r="G153" s="1936"/>
      <c r="H153" s="47"/>
      <c r="I153" s="47"/>
      <c r="J153" s="47"/>
      <c r="K153" s="47"/>
      <c r="L153" s="47"/>
      <c r="M153" s="47"/>
      <c r="N153" s="1985">
        <f>G11+G15+G18+G21+G24+G27+G30+G35+G41+G44+G50+G54+G57+G58+G113+G114</f>
        <v>60</v>
      </c>
      <c r="O153" s="1935"/>
      <c r="P153" s="1938">
        <f>G31+G89+G90+G59+G60+G61+G62+G63+G64+G65+G66+G115+G116+G78</f>
        <v>60</v>
      </c>
      <c r="Q153" s="1934"/>
      <c r="R153" s="1933">
        <f>G32+G67+G68+G69+G70+G71+G72+G79+G91+G92+G117+G118+G83</f>
        <v>60</v>
      </c>
      <c r="S153" s="1934"/>
      <c r="T153" s="1935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599</v>
      </c>
      <c r="C155" s="1404"/>
      <c r="D155" s="1843"/>
      <c r="E155" s="1843"/>
      <c r="F155" s="1844"/>
      <c r="G155" s="1844"/>
      <c r="H155" s="1404"/>
      <c r="I155" s="1845" t="s">
        <v>600</v>
      </c>
      <c r="J155" s="1859"/>
      <c r="K155" s="1859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43"/>
      <c r="E157" s="1843"/>
      <c r="F157" s="1844"/>
      <c r="G157" s="1844"/>
      <c r="H157" s="1404"/>
      <c r="I157" s="1845" t="s">
        <v>590</v>
      </c>
      <c r="J157" s="1846"/>
      <c r="K157" s="1846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587</v>
      </c>
      <c r="C159" s="1404"/>
      <c r="D159" s="1843"/>
      <c r="E159" s="1843"/>
      <c r="F159" s="1844"/>
      <c r="G159" s="1844"/>
      <c r="H159" s="1404"/>
      <c r="I159" s="1845" t="s">
        <v>591</v>
      </c>
      <c r="J159" s="1846"/>
      <c r="K159" s="1846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.75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.75">
      <c r="C161" s="74"/>
      <c r="D161" s="354"/>
      <c r="E161" s="354"/>
      <c r="F161" s="74"/>
      <c r="G161" s="353"/>
    </row>
    <row r="162" spans="1:42" ht="18.75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.75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.75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977"/>
      <c r="AT164" s="1977"/>
      <c r="AU164" s="1977"/>
      <c r="AV164" s="1977"/>
      <c r="AW164" s="1977"/>
      <c r="AX164" s="1977"/>
      <c r="AY164" s="1977"/>
      <c r="AZ164" s="1977"/>
    </row>
    <row r="165" spans="1:52" ht="18.75">
      <c r="A165" s="74"/>
      <c r="B165" s="290"/>
      <c r="C165" s="1372"/>
      <c r="D165" s="1372"/>
      <c r="E165" s="354"/>
      <c r="G165" s="20"/>
      <c r="H165" s="20"/>
      <c r="K165" s="230"/>
      <c r="M165" s="20"/>
      <c r="S165" s="5" t="s">
        <v>463</v>
      </c>
      <c r="T165" s="5">
        <v>3</v>
      </c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.75">
      <c r="A166" s="74"/>
      <c r="B166" s="290"/>
      <c r="C166" s="1372"/>
      <c r="D166" s="1372"/>
      <c r="E166" s="354"/>
      <c r="G166" s="20"/>
      <c r="H166" s="20"/>
      <c r="K166" s="230"/>
      <c r="M166" s="20"/>
      <c r="S166" s="5" t="s">
        <v>541</v>
      </c>
      <c r="T166" s="5">
        <v>6</v>
      </c>
      <c r="AN166" s="1130"/>
      <c r="AP166" s="5"/>
      <c r="AS166" s="1425"/>
      <c r="AT166" s="1425"/>
      <c r="AU166" s="1425"/>
      <c r="AV166" s="1425"/>
      <c r="AW166" s="1425"/>
    </row>
    <row r="167" spans="1:49" ht="18.75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.75">
      <c r="A168" s="74"/>
      <c r="B168" s="1396"/>
      <c r="C168" s="1372"/>
      <c r="D168" s="1372"/>
      <c r="E168" s="353"/>
      <c r="G168" s="20"/>
      <c r="H168" s="20"/>
      <c r="K168" s="230"/>
      <c r="M168" s="20"/>
      <c r="S168" s="5" t="s">
        <v>690</v>
      </c>
      <c r="T168" s="2144">
        <f>0.05*G83</f>
        <v>0.375</v>
      </c>
      <c r="AN168" s="1130"/>
      <c r="AP168" s="5"/>
      <c r="AS168" s="1425"/>
      <c r="AT168" s="1425"/>
      <c r="AU168" s="1425"/>
      <c r="AV168" s="1425"/>
      <c r="AW168" s="1425"/>
    </row>
    <row r="169" spans="1:49" ht="18.75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.75">
      <c r="B170" s="290"/>
      <c r="C170" s="1372"/>
      <c r="D170" s="1373"/>
      <c r="E170" s="354"/>
      <c r="F170" s="74"/>
      <c r="G170" s="354"/>
      <c r="T170" s="1374">
        <f>T168/60*100</f>
        <v>0.625</v>
      </c>
      <c r="AT170" s="1425"/>
      <c r="AU170" s="1425"/>
      <c r="AV170" s="1425"/>
      <c r="AW170" s="1425"/>
    </row>
    <row r="171" spans="2:49" ht="18.75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.75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.75">
      <c r="B173" s="1396"/>
      <c r="C173" s="1372"/>
      <c r="D173" s="1372"/>
    </row>
    <row r="174" spans="2:4" ht="18.75">
      <c r="B174" s="290"/>
      <c r="C174" s="1371"/>
      <c r="D174" s="1372"/>
    </row>
  </sheetData>
  <sheetProtection/>
  <autoFilter ref="AS1:AS174"/>
  <mergeCells count="113">
    <mergeCell ref="D159:G159"/>
    <mergeCell ref="I159:K159"/>
    <mergeCell ref="AS164:AT164"/>
    <mergeCell ref="AU164:AV164"/>
    <mergeCell ref="AW164:AX164"/>
    <mergeCell ref="AY164:AZ164"/>
    <mergeCell ref="P153:Q153"/>
    <mergeCell ref="R153:T153"/>
    <mergeCell ref="D155:G155"/>
    <mergeCell ref="I155:K155"/>
    <mergeCell ref="D157:G157"/>
    <mergeCell ref="I157:K157"/>
    <mergeCell ref="H149:M149"/>
    <mergeCell ref="H150:M150"/>
    <mergeCell ref="H151:M151"/>
    <mergeCell ref="H152:M152"/>
    <mergeCell ref="A153:G153"/>
    <mergeCell ref="N153:O153"/>
    <mergeCell ref="R147:T147"/>
    <mergeCell ref="H148:M148"/>
    <mergeCell ref="AA148:AC148"/>
    <mergeCell ref="AD148:AF148"/>
    <mergeCell ref="AG148:AI148"/>
    <mergeCell ref="AJ148:AL148"/>
    <mergeCell ref="A146:B146"/>
    <mergeCell ref="A147:F148"/>
    <mergeCell ref="G147:G148"/>
    <mergeCell ref="H147:M147"/>
    <mergeCell ref="N147:O147"/>
    <mergeCell ref="P147:Q147"/>
    <mergeCell ref="A119:B119"/>
    <mergeCell ref="AS143:AT143"/>
    <mergeCell ref="AU143:AV143"/>
    <mergeCell ref="AW143:AX143"/>
    <mergeCell ref="A144:B144"/>
    <mergeCell ref="A145:T145"/>
    <mergeCell ref="AS145:AT145"/>
    <mergeCell ref="AU145:AV145"/>
    <mergeCell ref="AW145:AX145"/>
    <mergeCell ref="A113:B113"/>
    <mergeCell ref="A114:B114"/>
    <mergeCell ref="A115:B115"/>
    <mergeCell ref="A116:B116"/>
    <mergeCell ref="A117:B117"/>
    <mergeCell ref="A118:B118"/>
    <mergeCell ref="A89:B89"/>
    <mergeCell ref="A90:B90"/>
    <mergeCell ref="A91:B91"/>
    <mergeCell ref="A92:B92"/>
    <mergeCell ref="A93:B93"/>
    <mergeCell ref="A112:T112"/>
    <mergeCell ref="A84:B84"/>
    <mergeCell ref="I84:M84"/>
    <mergeCell ref="A85:B85"/>
    <mergeCell ref="A86:B86"/>
    <mergeCell ref="A87:T87"/>
    <mergeCell ref="A88:T88"/>
    <mergeCell ref="A74:B74"/>
    <mergeCell ref="A75:T75"/>
    <mergeCell ref="A80:B80"/>
    <mergeCell ref="A81:B81"/>
    <mergeCell ref="A82:T82"/>
    <mergeCell ref="H83:M83"/>
    <mergeCell ref="AJ52:AL52"/>
    <mergeCell ref="AA69:AC69"/>
    <mergeCell ref="AD69:AF69"/>
    <mergeCell ref="AG69:AI69"/>
    <mergeCell ref="AJ69:AL69"/>
    <mergeCell ref="A73:B73"/>
    <mergeCell ref="A45:B45"/>
    <mergeCell ref="A46:B46"/>
    <mergeCell ref="A47:T47"/>
    <mergeCell ref="AA52:AC52"/>
    <mergeCell ref="AD52:AF52"/>
    <mergeCell ref="AG52:AI52"/>
    <mergeCell ref="A9:T9"/>
    <mergeCell ref="A10:T10"/>
    <mergeCell ref="AA16:AC16"/>
    <mergeCell ref="AD16:AF16"/>
    <mergeCell ref="AG16:AI16"/>
    <mergeCell ref="AJ16:AL16"/>
    <mergeCell ref="AW6:AX6"/>
    <mergeCell ref="AY6:AZ6"/>
    <mergeCell ref="AA7:AC8"/>
    <mergeCell ref="AD7:AF8"/>
    <mergeCell ref="AG7:AI8"/>
    <mergeCell ref="AJ7:AL8"/>
    <mergeCell ref="J5:J7"/>
    <mergeCell ref="K5:K7"/>
    <mergeCell ref="L5:L7"/>
    <mergeCell ref="N6:T6"/>
    <mergeCell ref="AS6:AT6"/>
    <mergeCell ref="AU6:AV6"/>
    <mergeCell ref="N3:O4"/>
    <mergeCell ref="P3:Q4"/>
    <mergeCell ref="R3:T4"/>
    <mergeCell ref="C4:C7"/>
    <mergeCell ref="D4:D7"/>
    <mergeCell ref="E4:F4"/>
    <mergeCell ref="I4:I7"/>
    <mergeCell ref="J4:L4"/>
    <mergeCell ref="E5:E7"/>
    <mergeCell ref="F5:F7"/>
    <mergeCell ref="A1:T1"/>
    <mergeCell ref="A2:A7"/>
    <mergeCell ref="B2:B7"/>
    <mergeCell ref="C2:F3"/>
    <mergeCell ref="G2:G7"/>
    <mergeCell ref="H2:M2"/>
    <mergeCell ref="N2:T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="130" zoomScaleNormal="130" zoomScalePageLayoutView="0" workbookViewId="0" topLeftCell="A61">
      <selection activeCell="F27" sqref="F27"/>
    </sheetView>
  </sheetViews>
  <sheetFormatPr defaultColWidth="9.00390625" defaultRowHeight="12.75"/>
  <cols>
    <col min="1" max="1" width="9.125" style="43" customWidth="1"/>
    <col min="2" max="2" width="6.125" style="43" bestFit="1" customWidth="1"/>
    <col min="3" max="3" width="56.75390625" style="0" customWidth="1"/>
    <col min="5" max="5" width="13.875" style="0" bestFit="1" customWidth="1"/>
    <col min="12" max="12" width="11.625" style="0" customWidth="1"/>
    <col min="14" max="14" width="26.625" style="0" customWidth="1"/>
  </cols>
  <sheetData>
    <row r="1" spans="1:15" ht="15.75">
      <c r="A1" s="1994" t="s">
        <v>566</v>
      </c>
      <c r="B1" s="1992" t="s">
        <v>643</v>
      </c>
      <c r="C1" s="1993" t="s">
        <v>644</v>
      </c>
      <c r="D1" s="1992" t="s">
        <v>645</v>
      </c>
      <c r="E1" s="1992" t="s">
        <v>646</v>
      </c>
      <c r="F1" s="1986" t="s">
        <v>647</v>
      </c>
      <c r="G1" s="1989" t="s">
        <v>648</v>
      </c>
      <c r="H1" s="1992" t="s">
        <v>649</v>
      </c>
      <c r="I1" s="1992"/>
      <c r="J1" s="1992"/>
      <c r="K1" s="1622"/>
      <c r="L1" s="1622"/>
      <c r="M1" s="1093"/>
      <c r="N1" s="43"/>
      <c r="O1" s="43"/>
    </row>
    <row r="2" spans="1:15" ht="15.75">
      <c r="A2" s="1994"/>
      <c r="B2" s="1992"/>
      <c r="C2" s="1993"/>
      <c r="D2" s="1992"/>
      <c r="E2" s="1992"/>
      <c r="F2" s="1987"/>
      <c r="G2" s="1990"/>
      <c r="H2" s="1993" t="s">
        <v>650</v>
      </c>
      <c r="I2" s="1992"/>
      <c r="J2" s="1992"/>
      <c r="K2" s="1993" t="s">
        <v>651</v>
      </c>
      <c r="L2" s="1993" t="s">
        <v>652</v>
      </c>
      <c r="M2" s="1091"/>
      <c r="N2" s="43"/>
      <c r="O2" s="43"/>
    </row>
    <row r="3" spans="1:15" ht="47.25" customHeight="1">
      <c r="A3" s="1994"/>
      <c r="B3" s="1992"/>
      <c r="C3" s="1993"/>
      <c r="D3" s="1992"/>
      <c r="E3" s="1992"/>
      <c r="F3" s="1988"/>
      <c r="G3" s="1991"/>
      <c r="H3" s="1622" t="s">
        <v>653</v>
      </c>
      <c r="I3" s="1622" t="s">
        <v>654</v>
      </c>
      <c r="J3" s="1622" t="s">
        <v>655</v>
      </c>
      <c r="K3" s="1993"/>
      <c r="L3" s="1993"/>
      <c r="M3" s="1091"/>
      <c r="N3" s="43"/>
      <c r="O3" s="43"/>
    </row>
    <row r="4" spans="1:11" ht="12.75">
      <c r="A4" s="1626"/>
      <c r="B4" s="1626"/>
      <c r="C4" s="1627" t="s">
        <v>534</v>
      </c>
      <c r="D4" s="1628"/>
      <c r="E4" s="1628"/>
      <c r="F4" s="1628"/>
      <c r="G4" s="1628"/>
      <c r="H4" s="1628"/>
      <c r="I4" s="1628"/>
      <c r="J4" s="1628"/>
      <c r="K4" s="1628"/>
    </row>
    <row r="5" spans="1:14" ht="12.75">
      <c r="A5" s="1626"/>
      <c r="B5" s="1626" t="s">
        <v>635</v>
      </c>
      <c r="C5" s="1629" t="s">
        <v>581</v>
      </c>
      <c r="D5" s="1628">
        <v>1</v>
      </c>
      <c r="E5" s="1628" t="s">
        <v>656</v>
      </c>
      <c r="F5" s="1628">
        <v>1.5</v>
      </c>
      <c r="G5" s="1628">
        <v>1</v>
      </c>
      <c r="H5" s="1630">
        <v>7</v>
      </c>
      <c r="I5" s="1630">
        <v>0</v>
      </c>
      <c r="J5" s="1630">
        <v>8</v>
      </c>
      <c r="K5" s="1628" t="s">
        <v>638</v>
      </c>
      <c r="L5" t="s">
        <v>548</v>
      </c>
      <c r="N5" t="s">
        <v>657</v>
      </c>
    </row>
    <row r="6" spans="1:14" ht="12.75">
      <c r="A6" s="1626"/>
      <c r="B6" s="1626" t="s">
        <v>635</v>
      </c>
      <c r="C6" s="1629" t="s">
        <v>614</v>
      </c>
      <c r="D6" s="1628">
        <v>1</v>
      </c>
      <c r="E6" s="1628" t="s">
        <v>656</v>
      </c>
      <c r="F6" s="1628">
        <v>3.5</v>
      </c>
      <c r="G6" s="1628">
        <v>2</v>
      </c>
      <c r="H6" s="1630">
        <v>15</v>
      </c>
      <c r="I6" s="1630">
        <v>0</v>
      </c>
      <c r="J6" s="1630">
        <v>15</v>
      </c>
      <c r="K6" s="1628" t="s">
        <v>638</v>
      </c>
      <c r="L6" t="s">
        <v>542</v>
      </c>
      <c r="N6" t="s">
        <v>658</v>
      </c>
    </row>
    <row r="7" spans="1:14" ht="12.75">
      <c r="A7" s="1626"/>
      <c r="B7" s="1626" t="s">
        <v>635</v>
      </c>
      <c r="C7" s="1629" t="s">
        <v>620</v>
      </c>
      <c r="D7" s="1628">
        <v>1</v>
      </c>
      <c r="E7" s="1628" t="s">
        <v>656</v>
      </c>
      <c r="F7" s="1628">
        <v>6</v>
      </c>
      <c r="G7" s="1628">
        <v>4</v>
      </c>
      <c r="H7" s="1630">
        <v>30</v>
      </c>
      <c r="I7" s="1630">
        <v>30</v>
      </c>
      <c r="J7" s="1630">
        <v>0</v>
      </c>
      <c r="K7" s="1628" t="s">
        <v>639</v>
      </c>
      <c r="L7" t="s">
        <v>542</v>
      </c>
      <c r="N7" t="s">
        <v>659</v>
      </c>
    </row>
    <row r="8" spans="1:14" ht="12.75">
      <c r="A8" s="1626"/>
      <c r="B8" s="1626" t="s">
        <v>635</v>
      </c>
      <c r="C8" s="1629" t="s">
        <v>226</v>
      </c>
      <c r="D8" s="1628">
        <v>1</v>
      </c>
      <c r="E8" s="1628" t="s">
        <v>656</v>
      </c>
      <c r="F8" s="1628">
        <v>6</v>
      </c>
      <c r="G8" s="1628">
        <v>4</v>
      </c>
      <c r="H8" s="1630">
        <v>30</v>
      </c>
      <c r="I8" s="1630">
        <v>0</v>
      </c>
      <c r="J8" s="1630">
        <v>30</v>
      </c>
      <c r="K8" s="1628" t="s">
        <v>639</v>
      </c>
      <c r="L8" t="s">
        <v>462</v>
      </c>
      <c r="N8" t="s">
        <v>659</v>
      </c>
    </row>
    <row r="9" spans="1:14" ht="12.75">
      <c r="A9" s="1626"/>
      <c r="B9" s="1626" t="s">
        <v>635</v>
      </c>
      <c r="C9" s="1629" t="s">
        <v>64</v>
      </c>
      <c r="D9" s="1628">
        <v>1</v>
      </c>
      <c r="E9" s="1628" t="s">
        <v>656</v>
      </c>
      <c r="F9" s="1628">
        <v>6</v>
      </c>
      <c r="G9" s="1628">
        <v>4</v>
      </c>
      <c r="H9" s="1630">
        <v>30</v>
      </c>
      <c r="I9" s="1630">
        <v>15</v>
      </c>
      <c r="J9" s="1630">
        <v>15</v>
      </c>
      <c r="K9" s="1628" t="s">
        <v>639</v>
      </c>
      <c r="L9" t="s">
        <v>543</v>
      </c>
      <c r="N9" t="s">
        <v>659</v>
      </c>
    </row>
    <row r="10" spans="1:14" ht="12.75">
      <c r="A10" s="1626"/>
      <c r="B10" s="1626" t="s">
        <v>635</v>
      </c>
      <c r="C10" s="1629" t="s">
        <v>40</v>
      </c>
      <c r="D10" s="1628">
        <v>1</v>
      </c>
      <c r="E10" s="1628" t="s">
        <v>656</v>
      </c>
      <c r="F10" s="1628">
        <v>1.5</v>
      </c>
      <c r="G10" s="1628">
        <v>1</v>
      </c>
      <c r="H10" s="1630">
        <v>15</v>
      </c>
      <c r="I10" s="1630">
        <v>0</v>
      </c>
      <c r="J10" s="1630">
        <v>0</v>
      </c>
      <c r="K10" s="1628" t="s">
        <v>639</v>
      </c>
      <c r="L10" t="s">
        <v>539</v>
      </c>
      <c r="N10" t="s">
        <v>665</v>
      </c>
    </row>
    <row r="11" spans="1:14" ht="12.75">
      <c r="A11" s="1626"/>
      <c r="B11" s="1626" t="s">
        <v>636</v>
      </c>
      <c r="C11" s="1629" t="s">
        <v>68</v>
      </c>
      <c r="D11" s="1628">
        <v>1</v>
      </c>
      <c r="E11" s="1628" t="s">
        <v>656</v>
      </c>
      <c r="F11" s="1628">
        <v>2.5</v>
      </c>
      <c r="G11" s="1628">
        <v>2</v>
      </c>
      <c r="H11" s="1630">
        <v>15</v>
      </c>
      <c r="I11" s="1630">
        <v>0</v>
      </c>
      <c r="J11" s="1630">
        <v>15</v>
      </c>
      <c r="K11" s="1628" t="s">
        <v>638</v>
      </c>
      <c r="L11" t="s">
        <v>542</v>
      </c>
      <c r="N11" t="s">
        <v>660</v>
      </c>
    </row>
    <row r="12" spans="1:11" ht="12.75">
      <c r="A12" s="1626"/>
      <c r="B12" s="1626">
        <v>0</v>
      </c>
      <c r="C12" s="1629" t="s">
        <v>664</v>
      </c>
      <c r="D12" s="1628"/>
      <c r="E12" s="1628"/>
      <c r="F12" s="1628"/>
      <c r="G12" s="1628"/>
      <c r="H12" s="1630"/>
      <c r="I12" s="1630"/>
      <c r="J12" s="1630"/>
      <c r="K12" s="1628"/>
    </row>
    <row r="13" spans="1:14" s="1625" customFormat="1" ht="12.75">
      <c r="A13" s="1626"/>
      <c r="B13" s="1626" t="s">
        <v>637</v>
      </c>
      <c r="C13" s="1631" t="s">
        <v>515</v>
      </c>
      <c r="D13" s="1632">
        <v>1</v>
      </c>
      <c r="E13" s="1632" t="s">
        <v>656</v>
      </c>
      <c r="F13" s="1632">
        <v>6</v>
      </c>
      <c r="G13" s="1632">
        <v>4</v>
      </c>
      <c r="H13" s="1633">
        <v>30</v>
      </c>
      <c r="I13" s="1633">
        <v>0</v>
      </c>
      <c r="J13" s="1633">
        <v>30</v>
      </c>
      <c r="K13" s="1632" t="s">
        <v>638</v>
      </c>
      <c r="L13" s="1625" t="s">
        <v>542</v>
      </c>
      <c r="M13" s="1625" t="s">
        <v>671</v>
      </c>
      <c r="N13" s="1625" t="s">
        <v>663</v>
      </c>
    </row>
    <row r="14" spans="1:14" s="1625" customFormat="1" ht="12.75">
      <c r="A14" s="1626"/>
      <c r="B14" s="1626" t="s">
        <v>637</v>
      </c>
      <c r="C14" s="1631" t="s">
        <v>422</v>
      </c>
      <c r="D14" s="1632">
        <v>1</v>
      </c>
      <c r="E14" s="1632" t="s">
        <v>656</v>
      </c>
      <c r="F14" s="1632">
        <v>6</v>
      </c>
      <c r="G14" s="1632">
        <v>4</v>
      </c>
      <c r="H14" s="1633">
        <v>30</v>
      </c>
      <c r="I14" s="1633">
        <v>0</v>
      </c>
      <c r="J14" s="1633">
        <v>30</v>
      </c>
      <c r="K14" s="1632" t="s">
        <v>638</v>
      </c>
      <c r="L14" s="1625" t="s">
        <v>542</v>
      </c>
      <c r="M14" s="1625" t="s">
        <v>671</v>
      </c>
      <c r="N14" s="1625" t="s">
        <v>661</v>
      </c>
    </row>
    <row r="15" spans="1:14" s="1624" customFormat="1" ht="12.75">
      <c r="A15" s="1626"/>
      <c r="B15" s="1626" t="s">
        <v>637</v>
      </c>
      <c r="C15" s="1634" t="s">
        <v>603</v>
      </c>
      <c r="D15" s="1635">
        <v>1</v>
      </c>
      <c r="E15" s="1635" t="s">
        <v>656</v>
      </c>
      <c r="F15" s="1635">
        <v>6</v>
      </c>
      <c r="G15" s="1635">
        <v>4</v>
      </c>
      <c r="H15" s="1636">
        <v>30</v>
      </c>
      <c r="I15" s="1636">
        <v>0</v>
      </c>
      <c r="J15" s="1636">
        <v>30</v>
      </c>
      <c r="K15" s="1635" t="s">
        <v>638</v>
      </c>
      <c r="L15" s="1624" t="s">
        <v>542</v>
      </c>
      <c r="M15" s="1624" t="s">
        <v>670</v>
      </c>
      <c r="N15" s="1624" t="s">
        <v>662</v>
      </c>
    </row>
    <row r="16" spans="1:13" s="43" customFormat="1" ht="12.75">
      <c r="A16" s="1626"/>
      <c r="B16" s="1626"/>
      <c r="C16" s="1637" t="s">
        <v>640</v>
      </c>
      <c r="D16" s="1626"/>
      <c r="E16" s="1626"/>
      <c r="F16" s="1626">
        <v>0</v>
      </c>
      <c r="G16" s="1626"/>
      <c r="H16" s="1630">
        <v>0</v>
      </c>
      <c r="I16" s="1630">
        <v>0</v>
      </c>
      <c r="J16" s="1630">
        <v>0</v>
      </c>
      <c r="K16" s="1628">
        <v>0</v>
      </c>
      <c r="L16">
        <v>0</v>
      </c>
      <c r="M16"/>
    </row>
    <row r="17" spans="1:14" s="43" customFormat="1" ht="12.75">
      <c r="A17" s="1626"/>
      <c r="B17" s="1626" t="s">
        <v>635</v>
      </c>
      <c r="C17" s="1638" t="s">
        <v>617</v>
      </c>
      <c r="D17" s="1626" t="s">
        <v>341</v>
      </c>
      <c r="E17" s="1626" t="s">
        <v>656</v>
      </c>
      <c r="F17" s="1626">
        <v>1</v>
      </c>
      <c r="G17" s="1626">
        <v>1</v>
      </c>
      <c r="H17" s="1630">
        <v>9</v>
      </c>
      <c r="I17" s="1630">
        <v>0</v>
      </c>
      <c r="J17" s="1630">
        <v>0</v>
      </c>
      <c r="K17" s="1628" t="s">
        <v>638</v>
      </c>
      <c r="L17" t="s">
        <v>539</v>
      </c>
      <c r="M17"/>
      <c r="N17" s="43" t="s">
        <v>657</v>
      </c>
    </row>
    <row r="18" spans="1:14" s="43" customFormat="1" ht="12.75">
      <c r="A18" s="1626"/>
      <c r="B18" s="1626" t="s">
        <v>635</v>
      </c>
      <c r="C18" s="1638" t="s">
        <v>618</v>
      </c>
      <c r="D18" s="1626" t="s">
        <v>341</v>
      </c>
      <c r="E18" s="1626" t="s">
        <v>656</v>
      </c>
      <c r="F18" s="1626">
        <v>1</v>
      </c>
      <c r="G18" s="1626">
        <v>2</v>
      </c>
      <c r="H18" s="1630">
        <v>0</v>
      </c>
      <c r="I18" s="1630">
        <v>0</v>
      </c>
      <c r="J18" s="1630">
        <v>18</v>
      </c>
      <c r="K18" s="1628">
        <v>0</v>
      </c>
      <c r="L18" t="s">
        <v>541</v>
      </c>
      <c r="M18"/>
      <c r="N18" s="43" t="s">
        <v>666</v>
      </c>
    </row>
    <row r="19" spans="1:14" s="43" customFormat="1" ht="12.75">
      <c r="A19" s="1626"/>
      <c r="B19" s="1626" t="s">
        <v>635</v>
      </c>
      <c r="C19" s="1638" t="s">
        <v>497</v>
      </c>
      <c r="D19" s="1626" t="s">
        <v>341</v>
      </c>
      <c r="E19" s="1626" t="s">
        <v>656</v>
      </c>
      <c r="F19" s="1626">
        <v>1.25</v>
      </c>
      <c r="G19" s="1626">
        <v>2</v>
      </c>
      <c r="H19" s="1630">
        <v>9</v>
      </c>
      <c r="I19" s="1630">
        <v>0</v>
      </c>
      <c r="J19" s="1630">
        <v>9</v>
      </c>
      <c r="K19" s="1628">
        <v>0</v>
      </c>
      <c r="L19" t="s">
        <v>542</v>
      </c>
      <c r="M19"/>
      <c r="N19" t="s">
        <v>669</v>
      </c>
    </row>
    <row r="20" spans="1:14" s="43" customFormat="1" ht="12.75">
      <c r="A20" s="1626"/>
      <c r="B20" s="1626" t="s">
        <v>635</v>
      </c>
      <c r="C20" s="1638" t="s">
        <v>63</v>
      </c>
      <c r="D20" s="1626" t="s">
        <v>341</v>
      </c>
      <c r="E20" s="1626" t="s">
        <v>656</v>
      </c>
      <c r="F20" s="1626">
        <v>3</v>
      </c>
      <c r="G20" s="1626">
        <v>2</v>
      </c>
      <c r="H20" s="1630">
        <v>18</v>
      </c>
      <c r="I20" s="1630">
        <v>0</v>
      </c>
      <c r="J20" s="1630">
        <v>18</v>
      </c>
      <c r="K20" s="1628" t="s">
        <v>639</v>
      </c>
      <c r="L20" t="s">
        <v>462</v>
      </c>
      <c r="M20"/>
      <c r="N20" t="s">
        <v>665</v>
      </c>
    </row>
    <row r="21" spans="1:14" s="43" customFormat="1" ht="12.75">
      <c r="A21" s="1626"/>
      <c r="B21" s="1626" t="s">
        <v>636</v>
      </c>
      <c r="C21" s="1638" t="s">
        <v>71</v>
      </c>
      <c r="D21" s="1626" t="s">
        <v>341</v>
      </c>
      <c r="E21" s="1626" t="s">
        <v>656</v>
      </c>
      <c r="F21" s="1626">
        <v>1.5</v>
      </c>
      <c r="G21" s="1626">
        <v>2</v>
      </c>
      <c r="H21" s="1630">
        <v>9</v>
      </c>
      <c r="I21" s="1630">
        <v>9</v>
      </c>
      <c r="J21" s="1630">
        <v>0</v>
      </c>
      <c r="K21" s="1628">
        <v>0</v>
      </c>
      <c r="L21" t="s">
        <v>542</v>
      </c>
      <c r="M21"/>
      <c r="N21" t="s">
        <v>658</v>
      </c>
    </row>
    <row r="22" spans="1:14" s="43" customFormat="1" ht="12.75">
      <c r="A22" s="1626"/>
      <c r="B22" s="1626" t="s">
        <v>636</v>
      </c>
      <c r="C22" s="1638" t="s">
        <v>69</v>
      </c>
      <c r="D22" s="1626" t="s">
        <v>341</v>
      </c>
      <c r="E22" s="1626" t="s">
        <v>656</v>
      </c>
      <c r="F22" s="1626">
        <v>2.25</v>
      </c>
      <c r="G22" s="1626">
        <v>3</v>
      </c>
      <c r="H22" s="1630">
        <v>18</v>
      </c>
      <c r="I22" s="1630">
        <v>9</v>
      </c>
      <c r="J22" s="1630">
        <v>0</v>
      </c>
      <c r="K22" s="1628">
        <v>0</v>
      </c>
      <c r="L22" t="s">
        <v>542</v>
      </c>
      <c r="M22"/>
      <c r="N22" t="s">
        <v>658</v>
      </c>
    </row>
    <row r="23" spans="1:14" s="43" customFormat="1" ht="12.75">
      <c r="A23" s="1626"/>
      <c r="B23" s="1626" t="s">
        <v>636</v>
      </c>
      <c r="C23" s="1638" t="s">
        <v>416</v>
      </c>
      <c r="D23" s="1626" t="s">
        <v>341</v>
      </c>
      <c r="E23" s="1626" t="s">
        <v>656</v>
      </c>
      <c r="F23" s="1626">
        <v>0.5</v>
      </c>
      <c r="G23" s="1626">
        <v>1</v>
      </c>
      <c r="H23" s="1630">
        <v>0</v>
      </c>
      <c r="I23" s="1630">
        <v>0</v>
      </c>
      <c r="J23" s="1630">
        <v>9</v>
      </c>
      <c r="K23" s="1628">
        <v>0</v>
      </c>
      <c r="L23" t="s">
        <v>542</v>
      </c>
      <c r="M23"/>
      <c r="N23" t="s">
        <v>658</v>
      </c>
    </row>
    <row r="24" spans="1:11" s="1623" customFormat="1" ht="12.75">
      <c r="A24" s="1626"/>
      <c r="B24" s="1626" t="s">
        <v>637</v>
      </c>
      <c r="C24" s="1639" t="s">
        <v>664</v>
      </c>
      <c r="D24" s="1640"/>
      <c r="E24" s="1640"/>
      <c r="F24" s="1640"/>
      <c r="G24" s="1640"/>
      <c r="H24" s="1641"/>
      <c r="I24" s="1641"/>
      <c r="J24" s="1641"/>
      <c r="K24" s="1640"/>
    </row>
    <row r="25" spans="1:14" s="1624" customFormat="1" ht="12.75">
      <c r="A25" s="1626"/>
      <c r="B25" s="1626" t="s">
        <v>637</v>
      </c>
      <c r="C25" s="1634" t="s">
        <v>77</v>
      </c>
      <c r="D25" s="1635" t="s">
        <v>341</v>
      </c>
      <c r="E25" s="1635" t="s">
        <v>656</v>
      </c>
      <c r="F25" s="1635">
        <v>3.25</v>
      </c>
      <c r="G25" s="1635">
        <v>4</v>
      </c>
      <c r="H25" s="1636">
        <v>18</v>
      </c>
      <c r="I25" s="1636">
        <v>0</v>
      </c>
      <c r="J25" s="1636">
        <v>18</v>
      </c>
      <c r="K25" s="1635">
        <v>0</v>
      </c>
      <c r="L25" s="1624" t="s">
        <v>542</v>
      </c>
      <c r="M25" s="1624" t="s">
        <v>670</v>
      </c>
      <c r="N25" s="1624" t="s">
        <v>667</v>
      </c>
    </row>
    <row r="26" spans="1:14" s="1625" customFormat="1" ht="12.75">
      <c r="A26" s="1632"/>
      <c r="B26" s="1632" t="s">
        <v>637</v>
      </c>
      <c r="C26" s="1631" t="s">
        <v>585</v>
      </c>
      <c r="D26" s="1632" t="s">
        <v>341</v>
      </c>
      <c r="E26" s="1632" t="s">
        <v>656</v>
      </c>
      <c r="F26" s="1632">
        <v>3.25</v>
      </c>
      <c r="G26" s="1632">
        <v>4</v>
      </c>
      <c r="H26" s="1633">
        <v>18</v>
      </c>
      <c r="I26" s="1633">
        <v>0</v>
      </c>
      <c r="J26" s="1633">
        <v>18</v>
      </c>
      <c r="K26" s="1632">
        <v>0</v>
      </c>
      <c r="L26" s="1625" t="s">
        <v>542</v>
      </c>
      <c r="M26" s="1625" t="s">
        <v>671</v>
      </c>
      <c r="N26" s="1625" t="s">
        <v>668</v>
      </c>
    </row>
    <row r="27" spans="1:13" s="1625" customFormat="1" ht="12.75">
      <c r="A27" s="1632"/>
      <c r="B27" s="1632" t="s">
        <v>637</v>
      </c>
      <c r="C27" s="1631" t="s">
        <v>604</v>
      </c>
      <c r="D27" s="1632" t="s">
        <v>341</v>
      </c>
      <c r="E27" s="1632" t="s">
        <v>656</v>
      </c>
      <c r="F27" s="1632">
        <v>3.25</v>
      </c>
      <c r="G27" s="1632">
        <v>4</v>
      </c>
      <c r="H27" s="1633">
        <v>18</v>
      </c>
      <c r="I27" s="1633">
        <v>0</v>
      </c>
      <c r="J27" s="1633">
        <v>18</v>
      </c>
      <c r="K27" s="1632">
        <v>0</v>
      </c>
      <c r="L27" s="1625" t="s">
        <v>542</v>
      </c>
      <c r="M27" s="1625" t="s">
        <v>671</v>
      </c>
    </row>
    <row r="28" spans="1:13" s="43" customFormat="1" ht="12.75">
      <c r="A28" s="1626"/>
      <c r="B28" s="1626"/>
      <c r="C28" s="1637" t="s">
        <v>641</v>
      </c>
      <c r="D28" s="1626"/>
      <c r="E28" s="1626"/>
      <c r="F28" s="1626">
        <v>0</v>
      </c>
      <c r="G28" s="1626">
        <v>0</v>
      </c>
      <c r="H28" s="1630">
        <v>0</v>
      </c>
      <c r="I28" s="1630">
        <v>0</v>
      </c>
      <c r="J28" s="1630">
        <v>0</v>
      </c>
      <c r="K28" s="1628">
        <v>0</v>
      </c>
      <c r="L28">
        <v>0</v>
      </c>
      <c r="M28"/>
    </row>
    <row r="29" spans="1:13" s="43" customFormat="1" ht="12.75">
      <c r="A29" s="1626"/>
      <c r="B29" s="1626" t="s">
        <v>635</v>
      </c>
      <c r="C29" s="1638" t="s">
        <v>618</v>
      </c>
      <c r="D29" s="1626" t="s">
        <v>342</v>
      </c>
      <c r="E29" s="1626" t="s">
        <v>656</v>
      </c>
      <c r="F29" s="1626">
        <v>1</v>
      </c>
      <c r="G29" s="1626">
        <v>2</v>
      </c>
      <c r="H29" s="1630">
        <v>0</v>
      </c>
      <c r="I29" s="1630">
        <v>0</v>
      </c>
      <c r="J29" s="1630">
        <v>18</v>
      </c>
      <c r="K29" s="1628" t="s">
        <v>638</v>
      </c>
      <c r="L29" t="s">
        <v>541</v>
      </c>
      <c r="M29"/>
    </row>
    <row r="30" spans="1:13" s="43" customFormat="1" ht="12.75">
      <c r="A30" s="1626"/>
      <c r="B30" s="1626" t="s">
        <v>635</v>
      </c>
      <c r="C30" s="1638" t="s">
        <v>497</v>
      </c>
      <c r="D30" s="1626" t="s">
        <v>342</v>
      </c>
      <c r="E30" s="1626" t="s">
        <v>656</v>
      </c>
      <c r="F30" s="1626">
        <v>1.25</v>
      </c>
      <c r="G30" s="1626">
        <v>2</v>
      </c>
      <c r="H30" s="1630">
        <v>9</v>
      </c>
      <c r="I30" s="1630">
        <v>0</v>
      </c>
      <c r="J30" s="1630">
        <v>9</v>
      </c>
      <c r="K30" s="1628" t="s">
        <v>638</v>
      </c>
      <c r="L30" t="s">
        <v>542</v>
      </c>
      <c r="M30"/>
    </row>
    <row r="31" spans="1:13" s="43" customFormat="1" ht="12.75">
      <c r="A31" s="1626"/>
      <c r="B31" s="1626" t="s">
        <v>636</v>
      </c>
      <c r="C31" s="1638" t="s">
        <v>71</v>
      </c>
      <c r="D31" s="1626" t="s">
        <v>342</v>
      </c>
      <c r="E31" s="1626" t="s">
        <v>656</v>
      </c>
      <c r="F31" s="1626">
        <v>1.5</v>
      </c>
      <c r="G31" s="1626">
        <v>2</v>
      </c>
      <c r="H31" s="1630">
        <v>9</v>
      </c>
      <c r="I31" s="1630">
        <v>9</v>
      </c>
      <c r="J31" s="1630">
        <v>0</v>
      </c>
      <c r="K31" s="1628" t="s">
        <v>639</v>
      </c>
      <c r="L31" t="s">
        <v>542</v>
      </c>
      <c r="M31"/>
    </row>
    <row r="32" spans="1:13" s="43" customFormat="1" ht="12.75">
      <c r="A32" s="1626"/>
      <c r="B32" s="1626" t="s">
        <v>636</v>
      </c>
      <c r="C32" s="1638" t="s">
        <v>69</v>
      </c>
      <c r="D32" s="1626" t="s">
        <v>342</v>
      </c>
      <c r="E32" s="1626" t="s">
        <v>656</v>
      </c>
      <c r="F32" s="1626">
        <v>2.25</v>
      </c>
      <c r="G32" s="1626">
        <v>3</v>
      </c>
      <c r="H32" s="1630">
        <v>18</v>
      </c>
      <c r="I32" s="1630">
        <v>9</v>
      </c>
      <c r="J32" s="1630">
        <v>0</v>
      </c>
      <c r="K32" s="1628" t="s">
        <v>639</v>
      </c>
      <c r="L32" t="s">
        <v>542</v>
      </c>
      <c r="M32"/>
    </row>
    <row r="33" spans="1:13" s="43" customFormat="1" ht="12.75">
      <c r="A33" s="1626"/>
      <c r="B33" s="1626" t="s">
        <v>636</v>
      </c>
      <c r="C33" s="1638" t="s">
        <v>416</v>
      </c>
      <c r="D33" s="1626" t="s">
        <v>342</v>
      </c>
      <c r="E33" s="1626" t="s">
        <v>656</v>
      </c>
      <c r="F33" s="1626">
        <v>0.5</v>
      </c>
      <c r="G33" s="1626">
        <v>1</v>
      </c>
      <c r="H33" s="1630">
        <v>0</v>
      </c>
      <c r="I33" s="1630">
        <v>0</v>
      </c>
      <c r="J33" s="1630">
        <v>9</v>
      </c>
      <c r="K33" s="1628" t="s">
        <v>642</v>
      </c>
      <c r="L33" t="s">
        <v>542</v>
      </c>
      <c r="M33"/>
    </row>
    <row r="34" spans="1:13" s="43" customFormat="1" ht="12.75">
      <c r="A34" s="1626"/>
      <c r="B34" s="1626" t="s">
        <v>637</v>
      </c>
      <c r="C34" s="1639" t="s">
        <v>664</v>
      </c>
      <c r="D34" s="1626"/>
      <c r="E34" s="1626"/>
      <c r="F34" s="1626"/>
      <c r="G34" s="1626"/>
      <c r="H34" s="1630"/>
      <c r="I34" s="1630"/>
      <c r="J34" s="1630"/>
      <c r="K34" s="1628"/>
      <c r="L34">
        <v>0</v>
      </c>
      <c r="M34"/>
    </row>
    <row r="35" spans="1:12" s="1624" customFormat="1" ht="12.75">
      <c r="A35" s="1635"/>
      <c r="B35" s="1635" t="s">
        <v>637</v>
      </c>
      <c r="C35" s="1634" t="s">
        <v>77</v>
      </c>
      <c r="D35" s="1635" t="s">
        <v>342</v>
      </c>
      <c r="E35" s="1635" t="s">
        <v>656</v>
      </c>
      <c r="F35" s="1635">
        <v>3.25</v>
      </c>
      <c r="G35" s="1635">
        <v>4</v>
      </c>
      <c r="H35" s="1636">
        <v>18</v>
      </c>
      <c r="I35" s="1636">
        <v>0</v>
      </c>
      <c r="J35" s="1636">
        <v>18</v>
      </c>
      <c r="K35" s="1635" t="s">
        <v>638</v>
      </c>
      <c r="L35" s="1624" t="s">
        <v>542</v>
      </c>
    </row>
    <row r="36" spans="1:12" s="1625" customFormat="1" ht="12.75">
      <c r="A36" s="1632"/>
      <c r="B36" s="1632" t="s">
        <v>637</v>
      </c>
      <c r="C36" s="1631" t="s">
        <v>585</v>
      </c>
      <c r="D36" s="1632" t="s">
        <v>342</v>
      </c>
      <c r="E36" s="1632" t="s">
        <v>656</v>
      </c>
      <c r="F36" s="1632">
        <v>3.25</v>
      </c>
      <c r="G36" s="1632">
        <v>4</v>
      </c>
      <c r="H36" s="1633">
        <v>18</v>
      </c>
      <c r="I36" s="1633">
        <v>0</v>
      </c>
      <c r="J36" s="1633">
        <v>18</v>
      </c>
      <c r="K36" s="1632" t="s">
        <v>638</v>
      </c>
      <c r="L36" s="1625" t="s">
        <v>542</v>
      </c>
    </row>
    <row r="37" spans="1:12" s="1625" customFormat="1" ht="12.75">
      <c r="A37" s="1632"/>
      <c r="B37" s="1632" t="s">
        <v>637</v>
      </c>
      <c r="C37" s="1631" t="s">
        <v>604</v>
      </c>
      <c r="D37" s="1632" t="s">
        <v>342</v>
      </c>
      <c r="E37" s="1632" t="s">
        <v>656</v>
      </c>
      <c r="F37" s="1632">
        <v>3.25</v>
      </c>
      <c r="G37" s="1632">
        <v>4</v>
      </c>
      <c r="H37" s="1633">
        <v>18</v>
      </c>
      <c r="I37" s="1633">
        <v>0</v>
      </c>
      <c r="J37" s="1633">
        <v>18</v>
      </c>
      <c r="K37" s="1632" t="s">
        <v>638</v>
      </c>
      <c r="L37" s="1625" t="s">
        <v>542</v>
      </c>
    </row>
    <row r="38" s="43" customFormat="1" ht="12.75"/>
    <row r="39" s="43" customFormat="1" ht="12.75"/>
    <row r="40" s="43" customFormat="1" ht="12.75"/>
    <row r="41" s="43" customFormat="1" ht="12.75"/>
    <row r="42" s="43" customFormat="1" ht="12.75">
      <c r="C42" s="1668" t="s">
        <v>683</v>
      </c>
    </row>
    <row r="43" spans="2:14" s="43" customFormat="1" ht="18.75">
      <c r="B43" s="1626" t="s">
        <v>636</v>
      </c>
      <c r="C43" s="54" t="s">
        <v>110</v>
      </c>
      <c r="D43" s="1626">
        <v>3</v>
      </c>
      <c r="E43" s="1626" t="s">
        <v>656</v>
      </c>
      <c r="F43" s="1628">
        <v>7</v>
      </c>
      <c r="G43" s="1628">
        <v>6</v>
      </c>
      <c r="H43" s="1628">
        <v>45</v>
      </c>
      <c r="I43" s="1628">
        <v>30</v>
      </c>
      <c r="J43" s="1628">
        <v>15</v>
      </c>
      <c r="K43" s="1626" t="s">
        <v>639</v>
      </c>
      <c r="L43" s="1626" t="s">
        <v>542</v>
      </c>
      <c r="N43" s="43" t="s">
        <v>684</v>
      </c>
    </row>
    <row r="44" spans="2:12" ht="18.75">
      <c r="B44" s="1626" t="s">
        <v>636</v>
      </c>
      <c r="C44" s="54" t="s">
        <v>415</v>
      </c>
      <c r="D44" s="1628">
        <v>3</v>
      </c>
      <c r="E44" s="1626" t="s">
        <v>656</v>
      </c>
      <c r="F44" s="1628">
        <v>1</v>
      </c>
      <c r="G44" s="1628">
        <v>1</v>
      </c>
      <c r="H44" s="1628">
        <v>0</v>
      </c>
      <c r="I44" s="1628">
        <v>0</v>
      </c>
      <c r="J44" s="1628">
        <v>15</v>
      </c>
      <c r="K44" s="1628" t="s">
        <v>678</v>
      </c>
      <c r="L44" s="1626" t="s">
        <v>542</v>
      </c>
    </row>
    <row r="45" spans="2:14" ht="18.75">
      <c r="B45" s="1626" t="s">
        <v>636</v>
      </c>
      <c r="C45" s="54" t="s">
        <v>75</v>
      </c>
      <c r="D45" s="1628">
        <v>3</v>
      </c>
      <c r="E45" s="1626" t="s">
        <v>656</v>
      </c>
      <c r="F45" s="1628">
        <v>4.5</v>
      </c>
      <c r="G45" s="1628">
        <v>3</v>
      </c>
      <c r="H45" s="1628">
        <v>30</v>
      </c>
      <c r="I45" s="1628">
        <v>15</v>
      </c>
      <c r="J45" s="1628">
        <v>0</v>
      </c>
      <c r="K45" s="1628" t="s">
        <v>639</v>
      </c>
      <c r="L45" s="1626" t="s">
        <v>542</v>
      </c>
      <c r="N45" s="43" t="s">
        <v>684</v>
      </c>
    </row>
    <row r="46" spans="2:14" ht="18.75">
      <c r="B46" s="1626" t="s">
        <v>636</v>
      </c>
      <c r="C46" s="54" t="s">
        <v>607</v>
      </c>
      <c r="D46" s="1628">
        <v>3</v>
      </c>
      <c r="E46" s="1626" t="s">
        <v>656</v>
      </c>
      <c r="F46" s="1628">
        <v>4</v>
      </c>
      <c r="G46" s="1628">
        <v>3</v>
      </c>
      <c r="H46" s="1628">
        <v>30</v>
      </c>
      <c r="I46" s="1628">
        <v>15</v>
      </c>
      <c r="J46" s="1628">
        <v>0</v>
      </c>
      <c r="K46" s="1628" t="s">
        <v>639</v>
      </c>
      <c r="L46" s="1626" t="s">
        <v>542</v>
      </c>
      <c r="N46" s="43" t="s">
        <v>684</v>
      </c>
    </row>
    <row r="47" spans="2:14" ht="37.5">
      <c r="B47" s="1626" t="s">
        <v>636</v>
      </c>
      <c r="C47" s="54" t="s">
        <v>72</v>
      </c>
      <c r="D47" s="1626">
        <v>3</v>
      </c>
      <c r="E47" s="1626" t="s">
        <v>656</v>
      </c>
      <c r="F47" s="1628">
        <v>4.5</v>
      </c>
      <c r="G47" s="1628">
        <v>3</v>
      </c>
      <c r="H47" s="1628">
        <v>30</v>
      </c>
      <c r="I47" s="1628">
        <v>15</v>
      </c>
      <c r="J47" s="1628">
        <v>0</v>
      </c>
      <c r="K47" s="1628" t="s">
        <v>638</v>
      </c>
      <c r="L47" s="1626" t="s">
        <v>542</v>
      </c>
      <c r="N47" s="43" t="s">
        <v>684</v>
      </c>
    </row>
    <row r="48" spans="2:12" ht="18.75">
      <c r="B48" s="1626"/>
      <c r="C48" s="1666" t="s">
        <v>680</v>
      </c>
      <c r="D48" s="1628"/>
      <c r="E48" s="1628"/>
      <c r="F48" s="1628"/>
      <c r="G48" s="1628"/>
      <c r="H48" s="1628"/>
      <c r="I48" s="1628"/>
      <c r="J48" s="1628"/>
      <c r="K48" s="1628"/>
      <c r="L48" s="1628"/>
    </row>
    <row r="49" spans="2:14" ht="18.75">
      <c r="B49" s="1626" t="s">
        <v>679</v>
      </c>
      <c r="C49" s="54" t="s">
        <v>36</v>
      </c>
      <c r="D49" s="1626">
        <v>3</v>
      </c>
      <c r="E49" s="1626" t="s">
        <v>656</v>
      </c>
      <c r="F49" s="1628">
        <v>3</v>
      </c>
      <c r="G49" s="1628">
        <v>2</v>
      </c>
      <c r="H49" s="1628">
        <v>0</v>
      </c>
      <c r="I49" s="1628">
        <v>0</v>
      </c>
      <c r="J49" s="1628">
        <v>30</v>
      </c>
      <c r="K49" s="1628" t="s">
        <v>638</v>
      </c>
      <c r="L49" s="1628" t="s">
        <v>461</v>
      </c>
      <c r="N49" s="43" t="s">
        <v>684</v>
      </c>
    </row>
    <row r="50" spans="2:14" ht="18.75">
      <c r="B50" s="1626" t="s">
        <v>679</v>
      </c>
      <c r="C50" s="1667" t="s">
        <v>255</v>
      </c>
      <c r="D50" s="1626">
        <v>3</v>
      </c>
      <c r="E50" s="1626" t="s">
        <v>656</v>
      </c>
      <c r="F50" s="1628">
        <v>3</v>
      </c>
      <c r="G50" s="1628">
        <v>2</v>
      </c>
      <c r="H50" s="1628">
        <v>20</v>
      </c>
      <c r="I50" s="1628">
        <v>0</v>
      </c>
      <c r="J50" s="1628">
        <v>10</v>
      </c>
      <c r="K50" s="1628" t="s">
        <v>638</v>
      </c>
      <c r="L50" s="1628" t="s">
        <v>556</v>
      </c>
      <c r="N50" s="43" t="s">
        <v>684</v>
      </c>
    </row>
    <row r="51" spans="2:14" ht="18.75">
      <c r="B51" s="1626" t="s">
        <v>679</v>
      </c>
      <c r="C51" s="1667" t="s">
        <v>314</v>
      </c>
      <c r="D51" s="1626">
        <v>3</v>
      </c>
      <c r="E51" s="1626" t="s">
        <v>656</v>
      </c>
      <c r="F51" s="1628">
        <v>3</v>
      </c>
      <c r="G51" s="1628">
        <v>2</v>
      </c>
      <c r="H51" s="1628">
        <v>20</v>
      </c>
      <c r="I51" s="1628">
        <v>0</v>
      </c>
      <c r="J51" s="1628">
        <v>10</v>
      </c>
      <c r="K51" s="1628" t="s">
        <v>638</v>
      </c>
      <c r="L51" s="1628" t="s">
        <v>555</v>
      </c>
      <c r="N51" s="43" t="s">
        <v>684</v>
      </c>
    </row>
    <row r="52" spans="2:14" ht="18.75">
      <c r="B52" s="1626" t="s">
        <v>679</v>
      </c>
      <c r="C52" s="1667" t="s">
        <v>316</v>
      </c>
      <c r="D52" s="1626">
        <v>3</v>
      </c>
      <c r="E52" s="1626" t="s">
        <v>656</v>
      </c>
      <c r="F52" s="1628">
        <v>3</v>
      </c>
      <c r="G52" s="1628">
        <v>2</v>
      </c>
      <c r="H52" s="1628">
        <v>20</v>
      </c>
      <c r="I52" s="1628">
        <v>0</v>
      </c>
      <c r="J52" s="1628">
        <v>10</v>
      </c>
      <c r="K52" s="1628" t="s">
        <v>638</v>
      </c>
      <c r="L52" s="1628" t="s">
        <v>681</v>
      </c>
      <c r="N52" s="43" t="s">
        <v>684</v>
      </c>
    </row>
    <row r="53" spans="2:14" ht="18.75">
      <c r="B53" s="1626" t="s">
        <v>679</v>
      </c>
      <c r="C53" s="1667" t="s">
        <v>588</v>
      </c>
      <c r="D53" s="1626">
        <v>3</v>
      </c>
      <c r="E53" s="1626" t="s">
        <v>656</v>
      </c>
      <c r="F53" s="1628">
        <v>3</v>
      </c>
      <c r="G53" s="1628">
        <v>2</v>
      </c>
      <c r="H53" s="1628">
        <v>20</v>
      </c>
      <c r="I53" s="1628">
        <v>0</v>
      </c>
      <c r="J53" s="1628">
        <v>10</v>
      </c>
      <c r="K53" s="1628" t="s">
        <v>638</v>
      </c>
      <c r="L53" s="1628" t="s">
        <v>542</v>
      </c>
      <c r="N53" s="43" t="s">
        <v>684</v>
      </c>
    </row>
    <row r="54" spans="2:14" ht="18.75">
      <c r="B54" s="1626" t="s">
        <v>679</v>
      </c>
      <c r="C54" s="1667" t="s">
        <v>52</v>
      </c>
      <c r="D54" s="1626">
        <v>3</v>
      </c>
      <c r="E54" s="1626" t="s">
        <v>656</v>
      </c>
      <c r="F54" s="1628">
        <v>3</v>
      </c>
      <c r="G54" s="1628">
        <v>2</v>
      </c>
      <c r="H54" s="1628">
        <v>20</v>
      </c>
      <c r="I54" s="1628">
        <v>0</v>
      </c>
      <c r="J54" s="1628">
        <v>10</v>
      </c>
      <c r="K54" s="1628" t="s">
        <v>638</v>
      </c>
      <c r="L54" s="1628" t="s">
        <v>681</v>
      </c>
      <c r="N54" s="43" t="s">
        <v>684</v>
      </c>
    </row>
    <row r="55" spans="2:12" ht="18.75">
      <c r="B55" s="1626"/>
      <c r="C55" s="1666" t="s">
        <v>682</v>
      </c>
      <c r="D55" s="1628"/>
      <c r="E55" s="1628"/>
      <c r="F55" s="1628"/>
      <c r="G55" s="1628"/>
      <c r="H55" s="1628"/>
      <c r="I55" s="1628"/>
      <c r="J55" s="1628"/>
      <c r="K55" s="1628"/>
      <c r="L55" s="1628"/>
    </row>
    <row r="56" spans="2:14" ht="18.75">
      <c r="B56" s="1626" t="s">
        <v>637</v>
      </c>
      <c r="C56" s="54" t="s">
        <v>66</v>
      </c>
      <c r="D56" s="1626">
        <v>3</v>
      </c>
      <c r="E56" s="1626" t="s">
        <v>656</v>
      </c>
      <c r="F56" s="1628">
        <v>6</v>
      </c>
      <c r="G56" s="1628">
        <v>4</v>
      </c>
      <c r="H56" s="1628">
        <v>30</v>
      </c>
      <c r="I56" s="1628">
        <v>0</v>
      </c>
      <c r="J56" s="1628">
        <v>30</v>
      </c>
      <c r="K56" s="1628" t="s">
        <v>638</v>
      </c>
      <c r="L56" s="1628" t="s">
        <v>542</v>
      </c>
      <c r="N56" s="43" t="s">
        <v>684</v>
      </c>
    </row>
    <row r="57" spans="2:14" ht="18.75">
      <c r="B57" s="1626" t="s">
        <v>637</v>
      </c>
      <c r="C57" s="54" t="s">
        <v>582</v>
      </c>
      <c r="D57" s="1626">
        <v>3</v>
      </c>
      <c r="E57" s="1626" t="s">
        <v>656</v>
      </c>
      <c r="F57" s="1628">
        <v>6</v>
      </c>
      <c r="G57" s="1628">
        <v>4</v>
      </c>
      <c r="H57" s="1628">
        <v>30</v>
      </c>
      <c r="I57" s="1628">
        <v>0</v>
      </c>
      <c r="J57" s="1628">
        <v>30</v>
      </c>
      <c r="K57" s="1628" t="s">
        <v>638</v>
      </c>
      <c r="L57" s="1628" t="s">
        <v>542</v>
      </c>
      <c r="N57" t="s">
        <v>685</v>
      </c>
    </row>
    <row r="58" spans="2:14" ht="18.75">
      <c r="B58" s="1626" t="s">
        <v>637</v>
      </c>
      <c r="C58" s="54" t="s">
        <v>602</v>
      </c>
      <c r="D58" s="1626">
        <v>3</v>
      </c>
      <c r="E58" s="1626" t="s">
        <v>656</v>
      </c>
      <c r="F58" s="1628">
        <v>6</v>
      </c>
      <c r="G58" s="1628">
        <v>4</v>
      </c>
      <c r="H58" s="1628">
        <v>30</v>
      </c>
      <c r="I58" s="1628">
        <v>0</v>
      </c>
      <c r="J58" s="1628">
        <v>30</v>
      </c>
      <c r="K58" s="1628" t="s">
        <v>638</v>
      </c>
      <c r="L58" s="1628" t="s">
        <v>542</v>
      </c>
      <c r="N58" t="s">
        <v>685</v>
      </c>
    </row>
    <row r="63" spans="1:14" ht="15">
      <c r="A63" s="1670"/>
      <c r="B63" s="1626" t="s">
        <v>635</v>
      </c>
      <c r="C63" s="1626" t="s">
        <v>212</v>
      </c>
      <c r="D63" s="1626" t="s">
        <v>343</v>
      </c>
      <c r="E63" s="1626" t="s">
        <v>656</v>
      </c>
      <c r="F63" s="1626">
        <v>2</v>
      </c>
      <c r="G63" s="1626">
        <v>3</v>
      </c>
      <c r="H63" s="1626">
        <v>18</v>
      </c>
      <c r="I63" s="1626">
        <v>0</v>
      </c>
      <c r="J63" s="1626">
        <v>9</v>
      </c>
      <c r="K63" s="1626"/>
      <c r="L63" s="1626" t="s">
        <v>556</v>
      </c>
      <c r="N63" s="43" t="s">
        <v>684</v>
      </c>
    </row>
    <row r="64" spans="1:14" ht="15">
      <c r="A64" s="1670"/>
      <c r="B64" s="1626" t="s">
        <v>637</v>
      </c>
      <c r="C64" s="1626" t="s">
        <v>82</v>
      </c>
      <c r="D64" s="1626" t="s">
        <v>343</v>
      </c>
      <c r="E64" s="1626" t="s">
        <v>656</v>
      </c>
      <c r="F64" s="1626">
        <v>2.75</v>
      </c>
      <c r="G64" s="1626">
        <v>4</v>
      </c>
      <c r="H64" s="1626">
        <v>18</v>
      </c>
      <c r="I64" s="1626">
        <v>0</v>
      </c>
      <c r="J64" s="1626">
        <v>18</v>
      </c>
      <c r="K64" s="1626"/>
      <c r="L64" s="1626" t="s">
        <v>542</v>
      </c>
      <c r="N64" s="43" t="s">
        <v>684</v>
      </c>
    </row>
    <row r="65" spans="1:14" ht="15">
      <c r="A65" s="1670"/>
      <c r="B65" s="1626" t="s">
        <v>637</v>
      </c>
      <c r="C65" s="1626" t="s">
        <v>78</v>
      </c>
      <c r="D65" s="1626" t="s">
        <v>343</v>
      </c>
      <c r="E65" s="1626" t="s">
        <v>656</v>
      </c>
      <c r="F65" s="1626">
        <v>2.75</v>
      </c>
      <c r="G65" s="1626">
        <v>4</v>
      </c>
      <c r="H65" s="1626">
        <v>18</v>
      </c>
      <c r="I65" s="1626">
        <v>0</v>
      </c>
      <c r="J65" s="1626">
        <v>18</v>
      </c>
      <c r="K65" s="1626"/>
      <c r="L65" s="1626" t="s">
        <v>542</v>
      </c>
      <c r="N65" s="43" t="s">
        <v>686</v>
      </c>
    </row>
    <row r="66" spans="1:14" ht="15">
      <c r="A66" s="1670"/>
      <c r="B66" s="1626" t="s">
        <v>637</v>
      </c>
      <c r="C66" s="1626" t="s">
        <v>419</v>
      </c>
      <c r="D66" s="1626" t="s">
        <v>343</v>
      </c>
      <c r="E66" s="1626" t="s">
        <v>656</v>
      </c>
      <c r="F66" s="1626">
        <v>0.5</v>
      </c>
      <c r="G66" s="1626">
        <v>1</v>
      </c>
      <c r="H66" s="1626"/>
      <c r="I66" s="1626"/>
      <c r="J66" s="1626">
        <v>9</v>
      </c>
      <c r="K66" s="1626"/>
      <c r="L66" s="1626" t="s">
        <v>542</v>
      </c>
      <c r="N66" s="43" t="s">
        <v>686</v>
      </c>
    </row>
    <row r="67" spans="1:19" ht="18.75">
      <c r="A67" s="1671"/>
      <c r="B67" s="1671"/>
      <c r="C67" s="1672" t="s">
        <v>680</v>
      </c>
      <c r="D67" s="1673"/>
      <c r="E67" s="1674"/>
      <c r="F67" s="1673"/>
      <c r="G67" s="1673"/>
      <c r="H67" s="1675"/>
      <c r="I67" s="1675"/>
      <c r="J67" s="1675"/>
      <c r="K67" s="1673"/>
      <c r="L67" s="1673"/>
      <c r="M67" s="43"/>
      <c r="N67" s="43"/>
      <c r="O67" s="43"/>
      <c r="P67" s="43"/>
      <c r="Q67" s="43"/>
      <c r="R67" s="43"/>
      <c r="S67" s="43"/>
    </row>
    <row r="68" spans="1:14" s="43" customFormat="1" ht="18.75">
      <c r="A68" s="314"/>
      <c r="B68" s="1635" t="s">
        <v>679</v>
      </c>
      <c r="C68" s="1626" t="s">
        <v>36</v>
      </c>
      <c r="D68" s="1626" t="s">
        <v>343</v>
      </c>
      <c r="E68" s="1626" t="s">
        <v>656</v>
      </c>
      <c r="F68" s="1626">
        <v>1.5</v>
      </c>
      <c r="G68" s="1626">
        <v>2</v>
      </c>
      <c r="H68" s="1626">
        <v>9</v>
      </c>
      <c r="I68" s="1626">
        <v>0</v>
      </c>
      <c r="J68" s="1626">
        <v>9</v>
      </c>
      <c r="K68" s="1626"/>
      <c r="L68" s="1626" t="s">
        <v>461</v>
      </c>
      <c r="M68" s="1626"/>
      <c r="N68" s="43" t="s">
        <v>684</v>
      </c>
    </row>
    <row r="69" spans="1:14" s="43" customFormat="1" ht="18.75">
      <c r="A69" s="1676"/>
      <c r="B69" s="1626" t="s">
        <v>679</v>
      </c>
      <c r="C69" s="1626" t="s">
        <v>57</v>
      </c>
      <c r="D69" s="1626" t="s">
        <v>343</v>
      </c>
      <c r="E69" s="1626" t="s">
        <v>656</v>
      </c>
      <c r="F69" s="1626">
        <v>1.5</v>
      </c>
      <c r="G69" s="1626">
        <v>2</v>
      </c>
      <c r="H69" s="1626">
        <v>9</v>
      </c>
      <c r="I69" s="1626">
        <v>0</v>
      </c>
      <c r="J69" s="1626">
        <v>9</v>
      </c>
      <c r="K69" s="1626"/>
      <c r="L69" s="1626" t="s">
        <v>687</v>
      </c>
      <c r="M69" s="1626"/>
      <c r="N69" s="43" t="s">
        <v>684</v>
      </c>
    </row>
    <row r="70" spans="1:14" s="43" customFormat="1" ht="18.75">
      <c r="A70" s="1676"/>
      <c r="B70" s="1626" t="s">
        <v>679</v>
      </c>
      <c r="C70" s="1626" t="s">
        <v>134</v>
      </c>
      <c r="D70" s="1626" t="s">
        <v>343</v>
      </c>
      <c r="E70" s="1626" t="s">
        <v>656</v>
      </c>
      <c r="F70" s="1626">
        <v>1.5</v>
      </c>
      <c r="G70" s="1626">
        <v>2</v>
      </c>
      <c r="H70" s="1626">
        <v>9</v>
      </c>
      <c r="I70" s="1626">
        <v>0</v>
      </c>
      <c r="J70" s="1626">
        <v>9</v>
      </c>
      <c r="K70" s="1626"/>
      <c r="L70" s="1626" t="s">
        <v>687</v>
      </c>
      <c r="M70" s="1626"/>
      <c r="N70" s="43" t="s">
        <v>684</v>
      </c>
    </row>
    <row r="71" spans="1:14" s="43" customFormat="1" ht="18.75">
      <c r="A71" s="128"/>
      <c r="B71" s="1626" t="s">
        <v>679</v>
      </c>
      <c r="C71" s="1626" t="s">
        <v>123</v>
      </c>
      <c r="D71" s="1626" t="s">
        <v>343</v>
      </c>
      <c r="E71" s="1626" t="s">
        <v>656</v>
      </c>
      <c r="F71" s="1626">
        <v>1.5</v>
      </c>
      <c r="G71" s="1626">
        <v>2</v>
      </c>
      <c r="H71" s="1626">
        <v>9</v>
      </c>
      <c r="I71" s="1626">
        <v>0</v>
      </c>
      <c r="J71" s="1626">
        <v>9</v>
      </c>
      <c r="K71" s="1626"/>
      <c r="L71" s="1626" t="s">
        <v>681</v>
      </c>
      <c r="M71" s="1626"/>
      <c r="N71" s="43" t="s">
        <v>684</v>
      </c>
    </row>
    <row r="72" spans="1:12" ht="18.75">
      <c r="A72" s="1626"/>
      <c r="B72" s="1626"/>
      <c r="C72" s="1672" t="s">
        <v>682</v>
      </c>
      <c r="D72" s="1628"/>
      <c r="E72" s="1628"/>
      <c r="F72" s="1628"/>
      <c r="G72" s="1628"/>
      <c r="H72" s="1628"/>
      <c r="I72" s="1628"/>
      <c r="J72" s="1628"/>
      <c r="K72" s="1628"/>
      <c r="L72" s="1628"/>
    </row>
    <row r="73" spans="1:14" ht="12.75">
      <c r="A73" s="1626"/>
      <c r="B73" s="1626" t="s">
        <v>637</v>
      </c>
      <c r="C73" s="1626" t="s">
        <v>263</v>
      </c>
      <c r="D73" s="1626" t="s">
        <v>343</v>
      </c>
      <c r="E73" s="1626" t="s">
        <v>656</v>
      </c>
      <c r="F73" s="1626">
        <v>3.25</v>
      </c>
      <c r="G73" s="1626">
        <v>4</v>
      </c>
      <c r="H73" s="1626">
        <v>18</v>
      </c>
      <c r="I73" s="1626">
        <v>0</v>
      </c>
      <c r="J73" s="1626">
        <v>18</v>
      </c>
      <c r="K73" s="1626"/>
      <c r="L73" s="1626" t="s">
        <v>688</v>
      </c>
      <c r="N73" t="s">
        <v>689</v>
      </c>
    </row>
    <row r="74" spans="1:14" ht="12.75">
      <c r="A74" s="1626"/>
      <c r="B74" s="1626" t="s">
        <v>637</v>
      </c>
      <c r="C74" s="1626" t="s">
        <v>87</v>
      </c>
      <c r="D74" s="1626" t="s">
        <v>343</v>
      </c>
      <c r="E74" s="1626" t="s">
        <v>656</v>
      </c>
      <c r="F74" s="1626">
        <v>3.25</v>
      </c>
      <c r="G74" s="1626">
        <v>4</v>
      </c>
      <c r="H74" s="1626">
        <v>18</v>
      </c>
      <c r="I74" s="1626">
        <v>0</v>
      </c>
      <c r="J74" s="1626">
        <v>18</v>
      </c>
      <c r="K74" s="1626"/>
      <c r="L74" s="1626" t="s">
        <v>688</v>
      </c>
      <c r="N74" s="43" t="s">
        <v>684</v>
      </c>
    </row>
    <row r="75" spans="1:14" ht="12.75">
      <c r="A75" s="1626"/>
      <c r="B75" s="1626" t="s">
        <v>637</v>
      </c>
      <c r="C75" s="1626" t="s">
        <v>405</v>
      </c>
      <c r="D75" s="1626" t="s">
        <v>343</v>
      </c>
      <c r="E75" s="1626" t="s">
        <v>656</v>
      </c>
      <c r="F75" s="1626">
        <v>3.25</v>
      </c>
      <c r="G75" s="1626">
        <v>4</v>
      </c>
      <c r="H75" s="1626">
        <v>18</v>
      </c>
      <c r="I75" s="1626">
        <v>0</v>
      </c>
      <c r="J75" s="1626">
        <v>18</v>
      </c>
      <c r="K75" s="1626"/>
      <c r="L75" s="1626" t="s">
        <v>688</v>
      </c>
      <c r="N75" s="1269" t="s">
        <v>689</v>
      </c>
    </row>
    <row r="85" spans="2:12" ht="12.75">
      <c r="B85" s="1626" t="s">
        <v>635</v>
      </c>
      <c r="C85" s="1626" t="s">
        <v>212</v>
      </c>
      <c r="D85" s="1626" t="s">
        <v>344</v>
      </c>
      <c r="E85" s="1626" t="s">
        <v>656</v>
      </c>
      <c r="F85" s="1626">
        <v>2</v>
      </c>
      <c r="G85" s="1626">
        <v>3</v>
      </c>
      <c r="H85" s="1626">
        <v>18</v>
      </c>
      <c r="I85" s="1626">
        <v>9</v>
      </c>
      <c r="J85" s="1626">
        <v>0</v>
      </c>
      <c r="K85" s="1626" t="s">
        <v>639</v>
      </c>
      <c r="L85" s="1626" t="s">
        <v>556</v>
      </c>
    </row>
    <row r="86" spans="2:12" ht="12.75">
      <c r="B86" s="1626" t="s">
        <v>637</v>
      </c>
      <c r="C86" s="1626" t="s">
        <v>82</v>
      </c>
      <c r="D86" s="1626" t="s">
        <v>344</v>
      </c>
      <c r="E86" s="1626" t="s">
        <v>656</v>
      </c>
      <c r="F86" s="1626">
        <v>2.75</v>
      </c>
      <c r="G86" s="1626">
        <v>4</v>
      </c>
      <c r="H86" s="1626">
        <v>18</v>
      </c>
      <c r="I86" s="1626">
        <v>0</v>
      </c>
      <c r="J86" s="1626">
        <v>18</v>
      </c>
      <c r="K86" s="1626" t="s">
        <v>639</v>
      </c>
      <c r="L86" s="1626" t="s">
        <v>542</v>
      </c>
    </row>
    <row r="87" spans="2:12" ht="12.75">
      <c r="B87" s="1626" t="s">
        <v>637</v>
      </c>
      <c r="C87" s="1626" t="s">
        <v>78</v>
      </c>
      <c r="D87" s="1626" t="s">
        <v>344</v>
      </c>
      <c r="E87" s="1626" t="s">
        <v>656</v>
      </c>
      <c r="F87" s="1626">
        <v>2.75</v>
      </c>
      <c r="G87" s="1626">
        <v>4</v>
      </c>
      <c r="H87" s="1626">
        <v>18</v>
      </c>
      <c r="I87" s="1626">
        <v>0</v>
      </c>
      <c r="J87" s="1626">
        <v>18</v>
      </c>
      <c r="K87" s="1626" t="s">
        <v>639</v>
      </c>
      <c r="L87" s="1626" t="s">
        <v>542</v>
      </c>
    </row>
    <row r="88" spans="2:12" ht="12.75">
      <c r="B88" s="1626" t="s">
        <v>637</v>
      </c>
      <c r="C88" s="1626" t="s">
        <v>419</v>
      </c>
      <c r="D88" s="1626" t="s">
        <v>344</v>
      </c>
      <c r="E88" s="1626" t="s">
        <v>656</v>
      </c>
      <c r="F88" s="1626">
        <v>0.5</v>
      </c>
      <c r="G88" s="1626">
        <v>1</v>
      </c>
      <c r="H88" s="1626"/>
      <c r="I88" s="1626"/>
      <c r="J88" s="1626">
        <v>9</v>
      </c>
      <c r="K88" s="1626" t="s">
        <v>638</v>
      </c>
      <c r="L88" s="1626" t="s">
        <v>542</v>
      </c>
    </row>
    <row r="89" spans="1:12" s="43" customFormat="1" ht="18.75">
      <c r="A89" s="1671"/>
      <c r="B89" s="1671"/>
      <c r="C89" s="1672" t="s">
        <v>680</v>
      </c>
      <c r="D89" s="1673"/>
      <c r="E89" s="1674"/>
      <c r="F89" s="1673"/>
      <c r="G89" s="1673"/>
      <c r="H89" s="1675"/>
      <c r="I89" s="1675"/>
      <c r="J89" s="1675"/>
      <c r="K89" s="1673"/>
      <c r="L89" s="1673"/>
    </row>
    <row r="90" spans="1:12" s="43" customFormat="1" ht="18.75">
      <c r="A90" s="141"/>
      <c r="B90" s="1635" t="s">
        <v>679</v>
      </c>
      <c r="C90" s="1626" t="s">
        <v>36</v>
      </c>
      <c r="D90" s="1626" t="s">
        <v>344</v>
      </c>
      <c r="E90" s="1626" t="s">
        <v>656</v>
      </c>
      <c r="F90" s="1626">
        <v>1.5</v>
      </c>
      <c r="G90" s="1626">
        <v>2</v>
      </c>
      <c r="H90" s="1626">
        <v>9</v>
      </c>
      <c r="I90" s="1626">
        <v>0</v>
      </c>
      <c r="J90" s="1626">
        <v>9</v>
      </c>
      <c r="K90" s="1626" t="s">
        <v>638</v>
      </c>
      <c r="L90" s="1626" t="s">
        <v>461</v>
      </c>
    </row>
    <row r="91" spans="1:12" s="43" customFormat="1" ht="18.75">
      <c r="A91" s="141"/>
      <c r="B91" s="1626" t="s">
        <v>679</v>
      </c>
      <c r="C91" s="1626" t="s">
        <v>57</v>
      </c>
      <c r="D91" s="1626" t="s">
        <v>344</v>
      </c>
      <c r="E91" s="1626" t="s">
        <v>656</v>
      </c>
      <c r="F91" s="1626">
        <v>1.5</v>
      </c>
      <c r="G91" s="1626">
        <v>2</v>
      </c>
      <c r="H91" s="1626">
        <v>9</v>
      </c>
      <c r="I91" s="1626">
        <v>0</v>
      </c>
      <c r="J91" s="1626">
        <v>9</v>
      </c>
      <c r="K91" s="1626" t="s">
        <v>638</v>
      </c>
      <c r="L91" s="1626" t="s">
        <v>687</v>
      </c>
    </row>
    <row r="92" spans="1:12" s="43" customFormat="1" ht="18.75">
      <c r="A92" s="141"/>
      <c r="B92" s="1626" t="s">
        <v>679</v>
      </c>
      <c r="C92" s="1626" t="s">
        <v>134</v>
      </c>
      <c r="D92" s="1626" t="s">
        <v>344</v>
      </c>
      <c r="E92" s="1626" t="s">
        <v>656</v>
      </c>
      <c r="F92" s="1626">
        <v>1.5</v>
      </c>
      <c r="G92" s="1626">
        <v>2</v>
      </c>
      <c r="H92" s="1626">
        <v>9</v>
      </c>
      <c r="I92" s="1626">
        <v>0</v>
      </c>
      <c r="J92" s="1626">
        <v>9</v>
      </c>
      <c r="K92" s="1626" t="s">
        <v>638</v>
      </c>
      <c r="L92" s="1626" t="s">
        <v>687</v>
      </c>
    </row>
    <row r="93" spans="1:12" s="43" customFormat="1" ht="18.75">
      <c r="A93" s="141"/>
      <c r="B93" s="1626" t="s">
        <v>679</v>
      </c>
      <c r="C93" s="1626" t="s">
        <v>123</v>
      </c>
      <c r="D93" s="1626" t="s">
        <v>344</v>
      </c>
      <c r="E93" s="1626" t="s">
        <v>656</v>
      </c>
      <c r="F93" s="1626">
        <v>1.5</v>
      </c>
      <c r="G93" s="1626">
        <v>2</v>
      </c>
      <c r="H93" s="1626">
        <v>9</v>
      </c>
      <c r="I93" s="1626">
        <v>0</v>
      </c>
      <c r="J93" s="1626">
        <v>9</v>
      </c>
      <c r="K93" s="1626" t="s">
        <v>638</v>
      </c>
      <c r="L93" s="1626" t="s">
        <v>681</v>
      </c>
    </row>
    <row r="94" spans="3:5" ht="18.75">
      <c r="C94" s="1672" t="s">
        <v>682</v>
      </c>
      <c r="D94" s="1626"/>
      <c r="E94" s="1626"/>
    </row>
    <row r="95" spans="2:12" ht="18.75">
      <c r="B95" s="1269" t="s">
        <v>637</v>
      </c>
      <c r="C95" s="940" t="s">
        <v>263</v>
      </c>
      <c r="D95" s="1626" t="s">
        <v>344</v>
      </c>
      <c r="E95" s="1626" t="s">
        <v>656</v>
      </c>
      <c r="F95" s="1626">
        <v>3.25</v>
      </c>
      <c r="G95" s="1626">
        <v>4</v>
      </c>
      <c r="H95" s="1626">
        <v>18</v>
      </c>
      <c r="I95" s="1626">
        <v>0</v>
      </c>
      <c r="J95" s="1626">
        <v>18</v>
      </c>
      <c r="K95" s="1626" t="s">
        <v>638</v>
      </c>
      <c r="L95" s="1626" t="s">
        <v>688</v>
      </c>
    </row>
    <row r="96" spans="2:12" ht="18.75">
      <c r="B96" s="1269" t="s">
        <v>637</v>
      </c>
      <c r="C96" s="940" t="s">
        <v>87</v>
      </c>
      <c r="D96" s="1626" t="s">
        <v>344</v>
      </c>
      <c r="E96" s="1626" t="s">
        <v>656</v>
      </c>
      <c r="F96" s="1626">
        <v>3.25</v>
      </c>
      <c r="G96" s="1626">
        <v>4</v>
      </c>
      <c r="H96" s="1626">
        <v>18</v>
      </c>
      <c r="I96" s="1626">
        <v>0</v>
      </c>
      <c r="J96" s="1626">
        <v>18</v>
      </c>
      <c r="K96" s="1626" t="s">
        <v>638</v>
      </c>
      <c r="L96" s="1626" t="s">
        <v>688</v>
      </c>
    </row>
    <row r="97" spans="2:12" ht="18.75">
      <c r="B97" s="1269" t="s">
        <v>637</v>
      </c>
      <c r="C97" s="940" t="s">
        <v>405</v>
      </c>
      <c r="D97" s="1626" t="s">
        <v>344</v>
      </c>
      <c r="E97" s="1626" t="s">
        <v>656</v>
      </c>
      <c r="F97" s="1626">
        <v>3.25</v>
      </c>
      <c r="G97" s="1626">
        <v>4</v>
      </c>
      <c r="H97" s="1626">
        <v>18</v>
      </c>
      <c r="I97" s="1626">
        <v>0</v>
      </c>
      <c r="J97" s="1626">
        <v>18</v>
      </c>
      <c r="K97" s="1626" t="s">
        <v>638</v>
      </c>
      <c r="L97" s="1626" t="s">
        <v>688</v>
      </c>
    </row>
  </sheetData>
  <sheetProtection/>
  <mergeCells count="11">
    <mergeCell ref="A1:A3"/>
    <mergeCell ref="B1:B3"/>
    <mergeCell ref="C1:C3"/>
    <mergeCell ref="D1:D3"/>
    <mergeCell ref="E1:E3"/>
    <mergeCell ref="F1:F3"/>
    <mergeCell ref="G1:G3"/>
    <mergeCell ref="H1:J1"/>
    <mergeCell ref="H2:J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2" customWidth="1"/>
    <col min="2" max="2" width="58.75390625" style="262" customWidth="1"/>
    <col min="3" max="3" width="5.25390625" style="263" customWidth="1"/>
    <col min="4" max="4" width="13.875" style="264" customWidth="1"/>
    <col min="5" max="5" width="6.625" style="264" customWidth="1"/>
    <col min="6" max="6" width="6.375" style="263" customWidth="1"/>
    <col min="7" max="7" width="8.625" style="264" customWidth="1"/>
    <col min="8" max="8" width="9.00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886" t="s">
        <v>299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  <c r="T1" s="1886"/>
      <c r="U1" s="1886"/>
      <c r="V1" s="1886"/>
      <c r="W1" s="1886"/>
      <c r="X1" s="1886"/>
      <c r="Y1" s="1886"/>
    </row>
    <row r="2" spans="1:25" s="7" customFormat="1" ht="19.5" customHeight="1" thickBot="1">
      <c r="A2" s="2071" t="s">
        <v>25</v>
      </c>
      <c r="B2" s="2074" t="s">
        <v>26</v>
      </c>
      <c r="C2" s="1904" t="s">
        <v>143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2076" t="s">
        <v>151</v>
      </c>
      <c r="O2" s="2077"/>
      <c r="P2" s="2077"/>
      <c r="Q2" s="2077"/>
      <c r="R2" s="2077"/>
      <c r="S2" s="2077"/>
      <c r="T2" s="2077"/>
      <c r="U2" s="2077"/>
      <c r="V2" s="2077"/>
      <c r="W2" s="2077"/>
      <c r="X2" s="2077"/>
      <c r="Y2" s="2078"/>
    </row>
    <row r="3" spans="1:25" s="7" customFormat="1" ht="19.5" customHeight="1">
      <c r="A3" s="2072"/>
      <c r="B3" s="2069"/>
      <c r="C3" s="1907"/>
      <c r="D3" s="1908"/>
      <c r="E3" s="1908"/>
      <c r="F3" s="1909"/>
      <c r="G3" s="1964"/>
      <c r="H3" s="1879" t="s">
        <v>28</v>
      </c>
      <c r="I3" s="2069" t="s">
        <v>148</v>
      </c>
      <c r="J3" s="2079"/>
      <c r="K3" s="2079"/>
      <c r="L3" s="2079"/>
      <c r="M3" s="1887" t="s">
        <v>29</v>
      </c>
      <c r="N3" s="1957" t="s">
        <v>32</v>
      </c>
      <c r="O3" s="1953"/>
      <c r="P3" s="1953"/>
      <c r="Q3" s="1953" t="s">
        <v>33</v>
      </c>
      <c r="R3" s="1953"/>
      <c r="S3" s="1953"/>
      <c r="T3" s="1953" t="s">
        <v>34</v>
      </c>
      <c r="U3" s="1953"/>
      <c r="V3" s="1953"/>
      <c r="W3" s="1953" t="s">
        <v>35</v>
      </c>
      <c r="X3" s="1953"/>
      <c r="Y3" s="1954"/>
    </row>
    <row r="4" spans="1:25" s="7" customFormat="1" ht="19.5" customHeight="1">
      <c r="A4" s="2072"/>
      <c r="B4" s="2069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1956"/>
      <c r="O4" s="1910"/>
      <c r="P4" s="1910"/>
      <c r="Q4" s="1910"/>
      <c r="R4" s="1910"/>
      <c r="S4" s="1910"/>
      <c r="T4" s="1910"/>
      <c r="U4" s="1910"/>
      <c r="V4" s="1910"/>
      <c r="W4" s="1910"/>
      <c r="X4" s="1910"/>
      <c r="Y4" s="1955"/>
    </row>
    <row r="5" spans="1:25" s="7" customFormat="1" ht="19.5" customHeight="1">
      <c r="A5" s="2072"/>
      <c r="B5" s="2069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150</v>
      </c>
      <c r="L5" s="1873" t="s">
        <v>31</v>
      </c>
      <c r="M5" s="1889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2072"/>
      <c r="B6" s="2069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2068" t="s">
        <v>132</v>
      </c>
      <c r="O6" s="2069"/>
      <c r="P6" s="2069"/>
      <c r="Q6" s="2069"/>
      <c r="R6" s="2069"/>
      <c r="S6" s="2069"/>
      <c r="T6" s="2069"/>
      <c r="U6" s="2069"/>
      <c r="V6" s="2069"/>
      <c r="W6" s="2069"/>
      <c r="X6" s="2069"/>
      <c r="Y6" s="2070"/>
    </row>
    <row r="7" spans="1:25" s="7" customFormat="1" ht="49.5" customHeight="1" thickBot="1">
      <c r="A7" s="2073"/>
      <c r="B7" s="2075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1958" t="s">
        <v>252</v>
      </c>
      <c r="B9" s="1959"/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59"/>
      <c r="R9" s="1959"/>
      <c r="S9" s="1959"/>
      <c r="T9" s="1959"/>
      <c r="U9" s="1959"/>
      <c r="V9" s="1959"/>
      <c r="W9" s="1959"/>
      <c r="X9" s="1959"/>
      <c r="Y9" s="1960"/>
    </row>
    <row r="10" spans="1:25" s="7" customFormat="1" ht="19.5" customHeight="1" hidden="1" thickBot="1">
      <c r="A10" s="2048" t="s">
        <v>113</v>
      </c>
      <c r="B10" s="2049"/>
      <c r="C10" s="2049"/>
      <c r="D10" s="2049"/>
      <c r="E10" s="2049"/>
      <c r="F10" s="2049"/>
      <c r="G10" s="2049"/>
      <c r="H10" s="2049"/>
      <c r="I10" s="2049"/>
      <c r="J10" s="2049"/>
      <c r="K10" s="2049"/>
      <c r="L10" s="2049"/>
      <c r="M10" s="2049"/>
      <c r="N10" s="2050"/>
      <c r="O10" s="2050"/>
      <c r="P10" s="2050"/>
      <c r="Q10" s="2050"/>
      <c r="R10" s="2050"/>
      <c r="S10" s="2050"/>
      <c r="T10" s="2050"/>
      <c r="U10" s="2050"/>
      <c r="V10" s="2050"/>
      <c r="W10" s="2050"/>
      <c r="X10" s="2050"/>
      <c r="Y10" s="2051"/>
    </row>
    <row r="11" spans="1:25" s="7" customFormat="1" ht="19.5" customHeight="1" hidden="1">
      <c r="A11" s="206" t="s">
        <v>155</v>
      </c>
      <c r="B11" s="28" t="s">
        <v>36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256</v>
      </c>
      <c r="B15" s="422" t="s">
        <v>257</v>
      </c>
      <c r="C15" s="417"/>
      <c r="D15" s="418" t="s">
        <v>258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259</v>
      </c>
      <c r="R15" s="417" t="s">
        <v>259</v>
      </c>
      <c r="S15" s="417" t="s">
        <v>259</v>
      </c>
      <c r="T15" s="417" t="s">
        <v>259</v>
      </c>
      <c r="U15" s="417" t="s">
        <v>259</v>
      </c>
      <c r="V15" s="417" t="s">
        <v>259</v>
      </c>
      <c r="W15" s="417" t="s">
        <v>259</v>
      </c>
      <c r="X15" s="417" t="s">
        <v>259</v>
      </c>
      <c r="Y15" s="557"/>
    </row>
    <row r="16" spans="1:25" s="13" customFormat="1" ht="19.5" customHeight="1" hidden="1">
      <c r="A16" s="630" t="s">
        <v>260</v>
      </c>
      <c r="B16" s="631" t="s">
        <v>257</v>
      </c>
      <c r="C16" s="632"/>
      <c r="D16" s="633" t="s">
        <v>55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159</v>
      </c>
      <c r="B20" s="233" t="s">
        <v>40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1925" t="s">
        <v>43</v>
      </c>
      <c r="B21" s="2052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160</v>
      </c>
      <c r="B22" s="535" t="s">
        <v>41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161</v>
      </c>
      <c r="B23" s="536" t="s">
        <v>41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162</v>
      </c>
      <c r="B24" s="536" t="s">
        <v>41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163</v>
      </c>
      <c r="B25" s="536" t="s">
        <v>41</v>
      </c>
      <c r="C25" s="547"/>
      <c r="D25" s="594" t="s">
        <v>293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164</v>
      </c>
      <c r="B26" s="536" t="s">
        <v>41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165</v>
      </c>
      <c r="B27" s="536" t="s">
        <v>41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166</v>
      </c>
      <c r="B28" s="536" t="s">
        <v>41</v>
      </c>
      <c r="C28" s="547"/>
      <c r="D28" s="594" t="s">
        <v>294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167</v>
      </c>
      <c r="B29" s="536" t="s">
        <v>41</v>
      </c>
      <c r="C29" s="547"/>
      <c r="D29" s="595" t="s">
        <v>295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42</v>
      </c>
      <c r="U29" s="569" t="s">
        <v>42</v>
      </c>
      <c r="V29" s="569" t="s">
        <v>42</v>
      </c>
      <c r="W29" s="569" t="s">
        <v>42</v>
      </c>
      <c r="X29" s="569" t="s">
        <v>42</v>
      </c>
      <c r="Y29" s="572"/>
    </row>
    <row r="30" spans="1:25" s="6" customFormat="1" ht="19.5" customHeight="1" hidden="1" thickBot="1">
      <c r="A30" s="2063" t="s">
        <v>296</v>
      </c>
      <c r="B30" s="2064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2065"/>
      <c r="B31" s="2066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1925" t="s">
        <v>43</v>
      </c>
      <c r="B32" s="2052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1925" t="s">
        <v>114</v>
      </c>
      <c r="B33" s="2052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2067" t="s">
        <v>115</v>
      </c>
      <c r="B34" s="2049"/>
      <c r="C34" s="2049"/>
      <c r="D34" s="2049"/>
      <c r="E34" s="2049"/>
      <c r="F34" s="2049"/>
      <c r="G34" s="2049"/>
      <c r="H34" s="2049"/>
      <c r="I34" s="2049"/>
      <c r="J34" s="2049"/>
      <c r="K34" s="2049"/>
      <c r="L34" s="2049"/>
      <c r="M34" s="2049"/>
      <c r="N34" s="2050"/>
      <c r="O34" s="2050"/>
      <c r="P34" s="2050"/>
      <c r="Q34" s="2050"/>
      <c r="R34" s="2050"/>
      <c r="S34" s="2050"/>
      <c r="T34" s="2050"/>
      <c r="U34" s="2050"/>
      <c r="V34" s="2050"/>
      <c r="W34" s="2050"/>
      <c r="X34" s="2050"/>
      <c r="Y34" s="2051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216</v>
      </c>
      <c r="B39" s="54" t="s">
        <v>59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6" t="s">
        <v>284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289</v>
      </c>
      <c r="B48" s="54" t="s">
        <v>64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290</v>
      </c>
      <c r="B49" s="54" t="s">
        <v>64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291</v>
      </c>
      <c r="B50" s="54" t="s">
        <v>64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1925" t="s">
        <v>116</v>
      </c>
      <c r="B52" s="2052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2056" t="s">
        <v>211</v>
      </c>
      <c r="B53" s="2057"/>
      <c r="C53" s="2057"/>
      <c r="D53" s="2057"/>
      <c r="E53" s="2057"/>
      <c r="F53" s="2057"/>
      <c r="G53" s="2057"/>
      <c r="H53" s="2057"/>
      <c r="I53" s="2057"/>
      <c r="J53" s="2057"/>
      <c r="K53" s="2057"/>
      <c r="L53" s="2057"/>
      <c r="M53" s="2057"/>
      <c r="N53" s="2058"/>
      <c r="O53" s="2059"/>
      <c r="P53" s="2059"/>
      <c r="Q53" s="2059"/>
      <c r="R53" s="2059"/>
      <c r="S53" s="2059"/>
      <c r="T53" s="2059"/>
      <c r="U53" s="2059"/>
      <c r="V53" s="2059"/>
      <c r="W53" s="2059"/>
      <c r="X53" s="2059"/>
      <c r="Y53" s="2060"/>
    </row>
    <row r="54" spans="1:25" s="27" customFormat="1" ht="37.5" customHeight="1" hidden="1">
      <c r="A54" s="224" t="s">
        <v>174</v>
      </c>
      <c r="B54" s="120" t="s">
        <v>68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177</v>
      </c>
      <c r="B56" s="26" t="s">
        <v>68</v>
      </c>
      <c r="C56" s="506" t="s">
        <v>51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179</v>
      </c>
      <c r="B58" s="26" t="s">
        <v>69</v>
      </c>
      <c r="C58" s="23"/>
      <c r="D58" s="289" t="s">
        <v>47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186</v>
      </c>
      <c r="B68" s="360" t="s">
        <v>212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213</v>
      </c>
      <c r="B69" s="361" t="s">
        <v>253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214</v>
      </c>
      <c r="B70" s="361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199</v>
      </c>
      <c r="B81" s="327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1925" t="s">
        <v>117</v>
      </c>
      <c r="B82" s="2052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2061" t="s">
        <v>94</v>
      </c>
      <c r="B83" s="2062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1958" t="s">
        <v>229</v>
      </c>
      <c r="B84" s="1959"/>
      <c r="C84" s="1959"/>
      <c r="D84" s="1959"/>
      <c r="E84" s="1959"/>
      <c r="F84" s="1959"/>
      <c r="G84" s="1959"/>
      <c r="H84" s="1959"/>
      <c r="I84" s="1959"/>
      <c r="J84" s="1959"/>
      <c r="K84" s="1959"/>
      <c r="L84" s="1959"/>
      <c r="M84" s="1959"/>
      <c r="N84" s="1959"/>
      <c r="O84" s="1959"/>
      <c r="P84" s="1959"/>
      <c r="Q84" s="1959"/>
      <c r="R84" s="1959"/>
      <c r="S84" s="1959"/>
      <c r="T84" s="1959"/>
      <c r="U84" s="1959"/>
      <c r="V84" s="1959"/>
      <c r="W84" s="1959"/>
      <c r="X84" s="1959"/>
      <c r="Y84" s="1960"/>
    </row>
    <row r="85" spans="1:25" s="336" customFormat="1" ht="19.5" customHeight="1" thickBot="1">
      <c r="A85" s="2043" t="s">
        <v>227</v>
      </c>
      <c r="B85" s="2044"/>
      <c r="C85" s="2044"/>
      <c r="D85" s="2044"/>
      <c r="E85" s="2044"/>
      <c r="F85" s="2044"/>
      <c r="G85" s="2044"/>
      <c r="H85" s="2044"/>
      <c r="I85" s="2044"/>
      <c r="J85" s="2044"/>
      <c r="K85" s="2044"/>
      <c r="L85" s="2044"/>
      <c r="M85" s="2044"/>
      <c r="N85" s="2044"/>
      <c r="O85" s="2044"/>
      <c r="P85" s="2044"/>
      <c r="Q85" s="2044"/>
      <c r="R85" s="2044"/>
      <c r="S85" s="2044"/>
      <c r="T85" s="2044"/>
      <c r="U85" s="2044"/>
      <c r="V85" s="2044"/>
      <c r="W85" s="2044"/>
      <c r="X85" s="2044"/>
      <c r="Y85" s="2045"/>
    </row>
    <row r="86" spans="1:25" s="336" customFormat="1" ht="19.5" customHeight="1" thickBot="1">
      <c r="A86" s="659">
        <v>1</v>
      </c>
      <c r="B86" s="660" t="s">
        <v>304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305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306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307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308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309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046" t="s">
        <v>310</v>
      </c>
      <c r="B92" s="2047"/>
      <c r="C92" s="2047"/>
      <c r="D92" s="2047"/>
      <c r="E92" s="2047"/>
      <c r="F92" s="2047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311</v>
      </c>
      <c r="B93" s="713" t="s">
        <v>312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313</v>
      </c>
      <c r="B94" s="727" t="s">
        <v>314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315</v>
      </c>
      <c r="B95" s="735" t="s">
        <v>316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317</v>
      </c>
      <c r="B96" s="745" t="s">
        <v>44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318</v>
      </c>
      <c r="B97" s="752" t="s">
        <v>319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320</v>
      </c>
      <c r="B98" s="755" t="s">
        <v>319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321</v>
      </c>
      <c r="B99" s="758" t="s">
        <v>319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322</v>
      </c>
      <c r="B100" s="758" t="s">
        <v>319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323</v>
      </c>
      <c r="B101" s="758" t="s">
        <v>319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324</v>
      </c>
      <c r="B102" s="758" t="s">
        <v>319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325</v>
      </c>
      <c r="B103" s="767" t="s">
        <v>319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326</v>
      </c>
      <c r="B104" s="776" t="s">
        <v>134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327</v>
      </c>
      <c r="B105" s="781" t="s">
        <v>121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328</v>
      </c>
      <c r="B106" s="792" t="s">
        <v>329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330</v>
      </c>
      <c r="B107" s="797" t="s">
        <v>56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331</v>
      </c>
      <c r="B108" s="797" t="s">
        <v>332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333</v>
      </c>
      <c r="B109" s="798" t="s">
        <v>108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334</v>
      </c>
      <c r="B110" s="806" t="s">
        <v>123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335</v>
      </c>
      <c r="B111" s="811" t="s">
        <v>336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337</v>
      </c>
      <c r="B112" s="817" t="s">
        <v>52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338</v>
      </c>
      <c r="B113" s="817" t="s">
        <v>57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2048" t="s">
        <v>228</v>
      </c>
      <c r="B120" s="2049"/>
      <c r="C120" s="2049"/>
      <c r="D120" s="2049"/>
      <c r="E120" s="2049"/>
      <c r="F120" s="2049"/>
      <c r="G120" s="2049"/>
      <c r="H120" s="2049"/>
      <c r="I120" s="2049"/>
      <c r="J120" s="2049"/>
      <c r="K120" s="2049"/>
      <c r="L120" s="2049"/>
      <c r="M120" s="2049"/>
      <c r="N120" s="2050"/>
      <c r="O120" s="2050"/>
      <c r="P120" s="2050"/>
      <c r="Q120" s="2050"/>
      <c r="R120" s="2050"/>
      <c r="S120" s="2050"/>
      <c r="T120" s="2050"/>
      <c r="U120" s="2050"/>
      <c r="V120" s="2050"/>
      <c r="W120" s="2050"/>
      <c r="X120" s="2050"/>
      <c r="Y120" s="2051"/>
    </row>
    <row r="121" spans="1:25" s="27" customFormat="1" ht="37.5" customHeight="1">
      <c r="A121" s="301" t="s">
        <v>218</v>
      </c>
      <c r="B121" s="299" t="s">
        <v>111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281</v>
      </c>
      <c r="B122" s="26" t="s">
        <v>67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203</v>
      </c>
      <c r="B123" s="26" t="s">
        <v>67</v>
      </c>
      <c r="C123" s="23"/>
      <c r="D123" s="23" t="s">
        <v>45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1925" t="s">
        <v>225</v>
      </c>
      <c r="B125" s="2052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053" t="s">
        <v>219</v>
      </c>
      <c r="B126" s="2054"/>
      <c r="C126" s="2054"/>
      <c r="D126" s="2054"/>
      <c r="E126" s="2054"/>
      <c r="F126" s="2054"/>
      <c r="G126" s="2054"/>
      <c r="H126" s="2054"/>
      <c r="I126" s="2054"/>
      <c r="J126" s="2054"/>
      <c r="K126" s="2054"/>
      <c r="L126" s="2054"/>
      <c r="M126" s="2054"/>
      <c r="N126" s="2054"/>
      <c r="O126" s="2054"/>
      <c r="P126" s="2054"/>
      <c r="Q126" s="2054"/>
      <c r="R126" s="2054"/>
      <c r="S126" s="2054"/>
      <c r="T126" s="2054"/>
      <c r="U126" s="2054"/>
      <c r="V126" s="2054"/>
      <c r="W126" s="2054"/>
      <c r="X126" s="2054"/>
      <c r="Y126" s="2055"/>
    </row>
    <row r="127" spans="1:25" s="27" customFormat="1" ht="19.5" customHeight="1" hidden="1">
      <c r="A127" s="224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231</v>
      </c>
      <c r="B128" s="302" t="s">
        <v>78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2" t="s">
        <v>78</v>
      </c>
      <c r="C129" s="23"/>
      <c r="D129" s="23" t="s">
        <v>51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2" t="s">
        <v>78</v>
      </c>
      <c r="C130" s="23" t="s">
        <v>53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3" t="s">
        <v>106</v>
      </c>
      <c r="C131" s="23"/>
      <c r="D131" s="23"/>
      <c r="E131" s="23" t="s">
        <v>53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0" t="s">
        <v>79</v>
      </c>
      <c r="C132" s="23" t="s">
        <v>49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2" t="s">
        <v>50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261</v>
      </c>
      <c r="B137" s="26" t="s">
        <v>262</v>
      </c>
      <c r="C137" s="424"/>
      <c r="D137" s="424"/>
      <c r="E137" s="37" t="s">
        <v>51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247</v>
      </c>
      <c r="B145" s="477" t="s">
        <v>210</v>
      </c>
      <c r="C145" s="283" t="s">
        <v>49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1925" t="s">
        <v>224</v>
      </c>
      <c r="B150" s="2052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036" t="s">
        <v>275</v>
      </c>
      <c r="B151" s="2037"/>
      <c r="C151" s="520"/>
      <c r="D151" s="521" t="s">
        <v>46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1927" t="s">
        <v>276</v>
      </c>
      <c r="B152" s="2038"/>
      <c r="C152" s="511"/>
      <c r="D152" s="55" t="s">
        <v>48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1927" t="s">
        <v>277</v>
      </c>
      <c r="B153" s="2038"/>
      <c r="C153" s="511"/>
      <c r="D153" s="55" t="s">
        <v>50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1927" t="s">
        <v>220</v>
      </c>
      <c r="B154" s="2038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039" t="s">
        <v>221</v>
      </c>
      <c r="B155" s="2040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041" t="s">
        <v>222</v>
      </c>
      <c r="B156" s="2042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1860" t="s">
        <v>223</v>
      </c>
      <c r="B157" s="1861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023" t="s">
        <v>278</v>
      </c>
      <c r="B158" s="2024"/>
      <c r="C158" s="2024"/>
      <c r="D158" s="2024"/>
      <c r="E158" s="2024"/>
      <c r="F158" s="2024"/>
      <c r="G158" s="2024"/>
      <c r="H158" s="2024"/>
      <c r="I158" s="2024"/>
      <c r="J158" s="2024"/>
      <c r="K158" s="2024"/>
      <c r="L158" s="2024"/>
      <c r="M158" s="2024"/>
      <c r="N158" s="2024"/>
      <c r="O158" s="2024"/>
      <c r="P158" s="2024"/>
      <c r="Q158" s="2024"/>
      <c r="R158" s="2024"/>
      <c r="S158" s="2024"/>
      <c r="T158" s="2024"/>
      <c r="U158" s="2024"/>
      <c r="V158" s="2024"/>
      <c r="W158" s="2024"/>
      <c r="X158" s="2024"/>
      <c r="Y158" s="2025"/>
    </row>
    <row r="159" spans="1:25" s="27" customFormat="1" ht="19.5" customHeight="1" hidden="1">
      <c r="A159" s="446" t="s">
        <v>203</v>
      </c>
      <c r="B159" s="447" t="s">
        <v>87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204</v>
      </c>
      <c r="B160" s="371" t="s">
        <v>81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206</v>
      </c>
      <c r="B162" s="363" t="s">
        <v>139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207</v>
      </c>
      <c r="B163" s="439" t="s">
        <v>133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264</v>
      </c>
      <c r="B164" s="641" t="s">
        <v>88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268</v>
      </c>
      <c r="B168" s="459" t="s">
        <v>279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026" t="s">
        <v>282</v>
      </c>
      <c r="B169" s="2027"/>
      <c r="C169" s="2027"/>
      <c r="D169" s="2027"/>
      <c r="E169" s="2027"/>
      <c r="F169" s="2027"/>
      <c r="G169" s="2027"/>
      <c r="H169" s="2027"/>
      <c r="I169" s="2027"/>
      <c r="J169" s="2027"/>
      <c r="K169" s="2027"/>
      <c r="L169" s="2027"/>
      <c r="M169" s="2027"/>
      <c r="N169" s="2027"/>
      <c r="O169" s="2027"/>
      <c r="P169" s="2027"/>
      <c r="Q169" s="2027"/>
      <c r="R169" s="2027"/>
      <c r="S169" s="2027"/>
      <c r="T169" s="2027"/>
      <c r="U169" s="2027"/>
      <c r="V169" s="2027"/>
      <c r="W169" s="2027"/>
      <c r="X169" s="2027"/>
      <c r="Y169" s="2028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203</v>
      </c>
      <c r="B172" s="828" t="s">
        <v>274</v>
      </c>
      <c r="C172" s="440"/>
      <c r="D172" s="440" t="s">
        <v>55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204</v>
      </c>
      <c r="B173" s="387" t="s">
        <v>283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205</v>
      </c>
      <c r="B174" s="390" t="s">
        <v>271</v>
      </c>
      <c r="C174" s="391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206</v>
      </c>
      <c r="B175" s="504" t="s">
        <v>272</v>
      </c>
      <c r="C175" s="397"/>
      <c r="D175" s="406" t="s">
        <v>54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207</v>
      </c>
      <c r="B176" s="130" t="s">
        <v>269</v>
      </c>
      <c r="C176" s="503"/>
      <c r="D176" s="401" t="s">
        <v>51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264</v>
      </c>
      <c r="B177" s="505" t="s">
        <v>273</v>
      </c>
      <c r="C177" s="382"/>
      <c r="D177" s="407" t="s">
        <v>55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265</v>
      </c>
      <c r="B178" s="501" t="s">
        <v>270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266</v>
      </c>
      <c r="B179" s="501" t="s">
        <v>270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267</v>
      </c>
      <c r="B180" s="501" t="s">
        <v>270</v>
      </c>
      <c r="C180" s="372"/>
      <c r="D180" s="29" t="s">
        <v>48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268</v>
      </c>
      <c r="B181" s="617" t="s">
        <v>298</v>
      </c>
      <c r="C181" s="372"/>
      <c r="D181" s="622" t="s">
        <v>46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297</v>
      </c>
      <c r="B182" s="502" t="s">
        <v>280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029" t="s">
        <v>118</v>
      </c>
      <c r="B183" s="2030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031" t="s">
        <v>201</v>
      </c>
      <c r="B184" s="2032"/>
      <c r="C184" s="2032"/>
      <c r="D184" s="2032"/>
      <c r="E184" s="2032"/>
      <c r="F184" s="2032"/>
      <c r="G184" s="2032"/>
      <c r="H184" s="2032"/>
      <c r="I184" s="2032"/>
      <c r="J184" s="2032"/>
      <c r="K184" s="2032"/>
      <c r="L184" s="2032"/>
      <c r="M184" s="2032"/>
      <c r="N184" s="1931"/>
      <c r="O184" s="1931"/>
      <c r="P184" s="1931"/>
      <c r="Q184" s="1931"/>
      <c r="R184" s="1931"/>
      <c r="S184" s="1931"/>
      <c r="T184" s="1931"/>
      <c r="U184" s="1931"/>
      <c r="V184" s="1931"/>
      <c r="W184" s="1931"/>
      <c r="X184" s="1931"/>
      <c r="Y184" s="2033"/>
    </row>
    <row r="185" spans="1:25" s="27" customFormat="1" ht="19.5" customHeight="1" hidden="1">
      <c r="A185" s="493" t="s">
        <v>60</v>
      </c>
      <c r="B185" s="247" t="s">
        <v>89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208</v>
      </c>
      <c r="B187" s="304" t="s">
        <v>91</v>
      </c>
      <c r="C187" s="16"/>
      <c r="D187" s="16" t="s">
        <v>124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209</v>
      </c>
      <c r="B188" s="497" t="s">
        <v>92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034" t="s">
        <v>200</v>
      </c>
      <c r="B189" s="2035"/>
      <c r="C189" s="2035"/>
      <c r="D189" s="2035"/>
      <c r="E189" s="2035"/>
      <c r="F189" s="2035"/>
      <c r="G189" s="2035"/>
      <c r="H189" s="2035"/>
      <c r="I189" s="2035"/>
      <c r="J189" s="2035"/>
      <c r="K189" s="2035"/>
      <c r="L189" s="2035"/>
      <c r="M189" s="2035"/>
      <c r="N189" s="1912"/>
      <c r="O189" s="1912"/>
      <c r="P189" s="1912"/>
      <c r="Q189" s="1912"/>
      <c r="R189" s="1912"/>
      <c r="S189" s="1912"/>
      <c r="T189" s="1912"/>
      <c r="U189" s="1912"/>
      <c r="V189" s="1912"/>
      <c r="W189" s="1912"/>
      <c r="X189" s="1912"/>
      <c r="Y189" s="1920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009" t="s">
        <v>140</v>
      </c>
      <c r="I190" s="2010"/>
      <c r="J190" s="2010"/>
      <c r="K190" s="2010"/>
      <c r="L190" s="2010"/>
      <c r="M190" s="2011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1971" t="s">
        <v>202</v>
      </c>
      <c r="B191" s="2012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976"/>
      <c r="J191" s="1912"/>
      <c r="K191" s="1912"/>
      <c r="L191" s="1912"/>
      <c r="M191" s="1920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9.5" hidden="1" thickBot="1">
      <c r="A192" s="2013"/>
      <c r="B192" s="2013"/>
      <c r="C192" s="2013"/>
      <c r="D192" s="2013"/>
      <c r="E192" s="2013"/>
      <c r="F192" s="2013"/>
      <c r="G192" s="2013"/>
      <c r="H192" s="2013"/>
      <c r="I192" s="2013"/>
      <c r="J192" s="2013"/>
      <c r="K192" s="2013"/>
      <c r="L192" s="2013"/>
      <c r="M192" s="2013"/>
      <c r="N192" s="2013"/>
      <c r="O192" s="2013"/>
      <c r="P192" s="2013"/>
      <c r="Q192" s="2013"/>
      <c r="R192" s="2013"/>
      <c r="S192" s="2013"/>
      <c r="T192" s="2013"/>
      <c r="U192" s="2013"/>
      <c r="V192" s="2013"/>
      <c r="W192" s="2013"/>
      <c r="X192" s="2013"/>
      <c r="Y192" s="2013"/>
    </row>
    <row r="193" spans="1:25" s="27" customFormat="1" ht="19.5" customHeight="1" hidden="1" thickBot="1">
      <c r="A193" s="2014" t="s">
        <v>119</v>
      </c>
      <c r="B193" s="2015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016" t="s">
        <v>120</v>
      </c>
      <c r="B194" s="2017"/>
      <c r="C194" s="2017"/>
      <c r="D194" s="2017"/>
      <c r="E194" s="2017"/>
      <c r="F194" s="2017"/>
      <c r="G194" s="2020">
        <f>G193</f>
        <v>240</v>
      </c>
      <c r="H194" s="1850" t="s">
        <v>2</v>
      </c>
      <c r="I194" s="1851"/>
      <c r="J194" s="1851"/>
      <c r="K194" s="1851"/>
      <c r="L194" s="1851"/>
      <c r="M194" s="1852"/>
      <c r="N194" s="1969" t="s">
        <v>101</v>
      </c>
      <c r="O194" s="2022"/>
      <c r="P194" s="2022"/>
      <c r="Q194" s="1979" t="s">
        <v>102</v>
      </c>
      <c r="R194" s="1979"/>
      <c r="S194" s="1979"/>
      <c r="T194" s="1979" t="s">
        <v>103</v>
      </c>
      <c r="U194" s="1979"/>
      <c r="V194" s="1979"/>
      <c r="W194" s="1980" t="s">
        <v>104</v>
      </c>
      <c r="X194" s="1980"/>
      <c r="Y194" s="1981"/>
    </row>
    <row r="195" spans="1:25" s="27" customFormat="1" ht="19.5" customHeight="1" hidden="1" thickBot="1">
      <c r="A195" s="2018"/>
      <c r="B195" s="2019"/>
      <c r="C195" s="2019"/>
      <c r="D195" s="2019"/>
      <c r="E195" s="2019"/>
      <c r="F195" s="2019"/>
      <c r="G195" s="2021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1982" t="s">
        <v>95</v>
      </c>
      <c r="I196" s="1983"/>
      <c r="J196" s="1983"/>
      <c r="K196" s="1983"/>
      <c r="L196" s="1983"/>
      <c r="M196" s="1983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1856" t="s">
        <v>96</v>
      </c>
      <c r="I197" s="1857"/>
      <c r="J197" s="1857"/>
      <c r="K197" s="1857"/>
      <c r="L197" s="1857"/>
      <c r="M197" s="2006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97</v>
      </c>
      <c r="B198" s="44"/>
      <c r="C198" s="44"/>
      <c r="D198" s="44"/>
      <c r="E198" s="44"/>
      <c r="F198" s="44"/>
      <c r="G198" s="45"/>
      <c r="H198" s="1883" t="s">
        <v>98</v>
      </c>
      <c r="I198" s="1884"/>
      <c r="J198" s="1884"/>
      <c r="K198" s="1884"/>
      <c r="L198" s="1884"/>
      <c r="M198" s="2007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1847" t="s">
        <v>99</v>
      </c>
      <c r="I199" s="1848"/>
      <c r="J199" s="1848"/>
      <c r="K199" s="1848"/>
      <c r="L199" s="1848"/>
      <c r="M199" s="2008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112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000" t="s">
        <v>100</v>
      </c>
      <c r="I200" s="2001"/>
      <c r="J200" s="2001"/>
      <c r="K200" s="2001"/>
      <c r="L200" s="2001"/>
      <c r="M200" s="2002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1936"/>
      <c r="B201" s="1936"/>
      <c r="C201" s="1936"/>
      <c r="D201" s="1936"/>
      <c r="E201" s="1936"/>
      <c r="F201" s="1936"/>
      <c r="G201" s="1936"/>
      <c r="H201" s="47"/>
      <c r="I201" s="47"/>
      <c r="J201" s="47"/>
      <c r="K201" s="47"/>
      <c r="L201" s="47"/>
      <c r="M201" s="47"/>
      <c r="N201" s="2003">
        <f>G45+G12+G13+G14+G17+G23+G24+G25+G36+G38+G39+G40+G42+G43+G44+G48+G49+G51+G123+G185</f>
        <v>60</v>
      </c>
      <c r="O201" s="2004"/>
      <c r="P201" s="2004"/>
      <c r="Q201" s="2003">
        <f>G18+G19+G20+G26+G27+G28+G35+G46+G50+G58+G59+G60+G61+G66+G67+G69+G75+G124+G151+G152+G86+G87+G88</f>
        <v>60</v>
      </c>
      <c r="R201" s="2004"/>
      <c r="S201" s="2004"/>
      <c r="T201" s="2003">
        <f>G54+G63+G70+G76+G77+G78+G129+G132+G134+G138+G142+G145+G186+G153+G154+G89+G90+G91</f>
        <v>60</v>
      </c>
      <c r="U201" s="2005"/>
      <c r="V201" s="2005"/>
      <c r="W201" s="2003">
        <f>G16+G64+G71+G121+G127+G130+G131+G133+G139+G146+G147+G159+G160+G162+G187+G190+G188</f>
        <v>60</v>
      </c>
      <c r="X201" s="2005"/>
      <c r="Y201" s="2005"/>
    </row>
    <row r="202" spans="1:25" s="27" customFormat="1" ht="18" customHeight="1" hidden="1">
      <c r="A202" s="232"/>
      <c r="B202" s="265" t="s">
        <v>135</v>
      </c>
      <c r="C202" s="265"/>
      <c r="D202" s="1995"/>
      <c r="E202" s="1995"/>
      <c r="F202" s="1996"/>
      <c r="G202" s="1996"/>
      <c r="H202" s="265"/>
      <c r="I202" s="1997" t="s">
        <v>136</v>
      </c>
      <c r="J202" s="1998"/>
      <c r="K202" s="1998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137</v>
      </c>
      <c r="C204" s="265"/>
      <c r="D204" s="1995"/>
      <c r="E204" s="1995"/>
      <c r="F204" s="1996"/>
      <c r="G204" s="1996"/>
      <c r="H204" s="265"/>
      <c r="I204" s="1997" t="s">
        <v>138</v>
      </c>
      <c r="J204" s="1999"/>
      <c r="K204" s="1999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3"/>
      <c r="E207" s="354"/>
      <c r="F207" s="74"/>
      <c r="G207" s="353"/>
    </row>
    <row r="208" spans="3:7" ht="18.75">
      <c r="C208" s="74"/>
      <c r="D208" s="354"/>
      <c r="E208" s="354"/>
      <c r="F208" s="74"/>
      <c r="G208" s="353"/>
    </row>
    <row r="209" spans="3:7" ht="18.75">
      <c r="C209" s="74"/>
      <c r="D209" s="354"/>
      <c r="E209" s="354"/>
      <c r="F209" s="74"/>
      <c r="G209" s="353"/>
    </row>
    <row r="210" spans="3:7" ht="18.75">
      <c r="C210" s="74"/>
      <c r="D210" s="353"/>
      <c r="E210" s="354"/>
      <c r="F210" s="74"/>
      <c r="G210" s="354"/>
    </row>
    <row r="211" spans="3:7" ht="18.75">
      <c r="C211" s="74"/>
      <c r="D211" s="354"/>
      <c r="E211" s="354"/>
      <c r="F211" s="74"/>
      <c r="G211" s="353"/>
    </row>
    <row r="212" spans="3:7" ht="18.75">
      <c r="C212" s="74"/>
      <c r="D212" s="354"/>
      <c r="E212" s="354"/>
      <c r="F212" s="74"/>
      <c r="G212" s="354"/>
    </row>
    <row r="213" spans="3:7" ht="18.75">
      <c r="C213" s="74"/>
      <c r="D213" s="354"/>
      <c r="E213" s="354"/>
      <c r="F213" s="74"/>
      <c r="G213" s="354"/>
    </row>
    <row r="214" spans="3:7" ht="18.75">
      <c r="C214" s="74"/>
      <c r="D214" s="354"/>
      <c r="E214" s="354"/>
      <c r="F214" s="74"/>
      <c r="G214" s="354"/>
    </row>
    <row r="215" spans="3:7" ht="18.75">
      <c r="C215" s="74"/>
      <c r="D215" s="354"/>
      <c r="E215" s="354"/>
      <c r="F215" s="74"/>
      <c r="G215" s="353"/>
    </row>
    <row r="216" spans="3:7" ht="18.75">
      <c r="C216" s="74"/>
      <c r="D216" s="354"/>
      <c r="E216" s="354"/>
      <c r="F216" s="74"/>
      <c r="G216" s="354"/>
    </row>
    <row r="217" spans="3:7" ht="18.75">
      <c r="C217" s="74"/>
      <c r="D217" s="354"/>
      <c r="E217" s="354"/>
      <c r="F217" s="74"/>
      <c r="G217" s="354"/>
    </row>
    <row r="218" spans="3:7" ht="18.75">
      <c r="C218" s="74"/>
      <c r="D218" s="354"/>
      <c r="E218" s="354"/>
      <c r="F218" s="74"/>
      <c r="G218" s="354"/>
    </row>
    <row r="219" spans="3:7" ht="18.75">
      <c r="C219" s="74"/>
      <c r="D219" s="353"/>
      <c r="E219" s="354"/>
      <c r="F219" s="74"/>
      <c r="G219" s="354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8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080" t="s">
        <v>451</v>
      </c>
      <c r="C2" s="2081"/>
      <c r="D2" s="2081"/>
      <c r="E2" s="2081"/>
      <c r="F2" s="2082"/>
      <c r="G2" s="1339"/>
      <c r="H2" s="1102"/>
      <c r="I2" s="1103"/>
    </row>
    <row r="3" spans="2:9" ht="12.75">
      <c r="B3" s="2083" t="s">
        <v>444</v>
      </c>
      <c r="C3" s="2084"/>
      <c r="D3" s="2084"/>
      <c r="E3" s="2084"/>
      <c r="F3" s="2085"/>
      <c r="G3" s="1339"/>
      <c r="H3" s="1345" t="s">
        <v>522</v>
      </c>
      <c r="I3" s="1346" t="s">
        <v>521</v>
      </c>
    </row>
    <row r="4" spans="2:9" ht="12.75">
      <c r="B4" s="1249"/>
      <c r="C4" s="1254" t="s">
        <v>441</v>
      </c>
      <c r="D4" s="1254" t="s">
        <v>17</v>
      </c>
      <c r="E4" s="1254" t="s">
        <v>20</v>
      </c>
      <c r="F4" s="1255" t="s">
        <v>442</v>
      </c>
      <c r="G4" s="1340"/>
      <c r="H4" s="1343"/>
      <c r="I4" s="1335"/>
    </row>
    <row r="5" spans="2:9" ht="12.75">
      <c r="B5" s="1252" t="s">
        <v>450</v>
      </c>
      <c r="C5" s="1104">
        <f>план!G46</f>
        <v>39</v>
      </c>
      <c r="D5" s="1104">
        <f>план!G74</f>
        <v>70.5</v>
      </c>
      <c r="E5" s="1104">
        <f>план!G84</f>
        <v>16</v>
      </c>
      <c r="F5" s="1250">
        <f>C5+D5+E5</f>
        <v>125.5</v>
      </c>
      <c r="G5" s="1341"/>
      <c r="H5" s="1343">
        <f>план!G22+план!G74+план!G84</f>
        <v>96.5</v>
      </c>
      <c r="I5" s="1335">
        <f>H5/F5*100</f>
        <v>76.89243027888446</v>
      </c>
    </row>
    <row r="6" spans="2:9" ht="13.5" thickBot="1">
      <c r="B6" s="1253" t="s">
        <v>443</v>
      </c>
      <c r="C6" s="1251">
        <f>C5/C13*100</f>
        <v>76.47058823529412</v>
      </c>
      <c r="D6" s="2096">
        <f>(D5+E5)/(D13+E13)*100</f>
        <v>69.47791164658635</v>
      </c>
      <c r="E6" s="2096"/>
      <c r="F6" s="1258">
        <f>F5/F13*100</f>
        <v>71.50997150997152</v>
      </c>
      <c r="G6" s="1341"/>
      <c r="H6" s="2092" t="s">
        <v>526</v>
      </c>
      <c r="I6" s="2092"/>
    </row>
    <row r="7" spans="2:9" ht="12.75">
      <c r="B7" s="2086" t="s">
        <v>445</v>
      </c>
      <c r="C7" s="2087"/>
      <c r="D7" s="2087"/>
      <c r="E7" s="2087"/>
      <c r="F7" s="2088"/>
      <c r="G7" s="1339"/>
      <c r="H7" s="1343"/>
      <c r="I7" s="1335"/>
    </row>
    <row r="8" spans="2:9" ht="12.75">
      <c r="B8" s="1249"/>
      <c r="C8" s="1254" t="s">
        <v>441</v>
      </c>
      <c r="D8" s="1254" t="s">
        <v>17</v>
      </c>
      <c r="E8" s="1254" t="s">
        <v>20</v>
      </c>
      <c r="F8" s="1255" t="s">
        <v>442</v>
      </c>
      <c r="G8" s="1340"/>
      <c r="H8" s="1343"/>
      <c r="I8" s="1335"/>
    </row>
    <row r="9" spans="2:9" ht="12.75">
      <c r="B9" s="1252" t="s">
        <v>450</v>
      </c>
      <c r="C9" s="1104">
        <f>план!G93</f>
        <v>12</v>
      </c>
      <c r="D9" s="1104">
        <f>план!G119</f>
        <v>38</v>
      </c>
      <c r="E9" s="1104">
        <v>0</v>
      </c>
      <c r="F9" s="1250">
        <f>C9+D9</f>
        <v>50</v>
      </c>
      <c r="G9" s="1341"/>
      <c r="H9" s="1344">
        <f>план!G119</f>
        <v>38</v>
      </c>
      <c r="I9" s="1335">
        <f>H9/F9*100</f>
        <v>76</v>
      </c>
    </row>
    <row r="10" spans="2:9" ht="13.5" thickBot="1">
      <c r="B10" s="1256" t="s">
        <v>443</v>
      </c>
      <c r="C10" s="1257">
        <f>C9/C13*100</f>
        <v>23.52941176470588</v>
      </c>
      <c r="D10" s="2089">
        <f>(D9+E9)/(D13+E13)*100</f>
        <v>30.522088353413658</v>
      </c>
      <c r="E10" s="2089"/>
      <c r="F10" s="1259">
        <f>F9/F13*100</f>
        <v>28.49002849002849</v>
      </c>
      <c r="G10" s="1341"/>
      <c r="H10" s="2092" t="s">
        <v>527</v>
      </c>
      <c r="I10" s="2092"/>
    </row>
    <row r="11" spans="2:9" ht="12.75">
      <c r="B11" s="2083" t="s">
        <v>446</v>
      </c>
      <c r="C11" s="2084"/>
      <c r="D11" s="2084"/>
      <c r="E11" s="2084"/>
      <c r="F11" s="2085"/>
      <c r="G11" s="1339"/>
      <c r="H11" s="1343"/>
      <c r="I11" s="1335"/>
    </row>
    <row r="12" spans="2:9" ht="12.75">
      <c r="B12" s="1249"/>
      <c r="C12" s="1254" t="s">
        <v>441</v>
      </c>
      <c r="D12" s="1254" t="s">
        <v>17</v>
      </c>
      <c r="E12" s="1254" t="s">
        <v>20</v>
      </c>
      <c r="F12" s="1255" t="s">
        <v>442</v>
      </c>
      <c r="G12" s="1340"/>
      <c r="H12" s="1343"/>
      <c r="I12" s="1335"/>
    </row>
    <row r="13" spans="2:9" ht="12.75">
      <c r="B13" s="1252" t="s">
        <v>450</v>
      </c>
      <c r="C13" s="1104">
        <f>C5+C9</f>
        <v>51</v>
      </c>
      <c r="D13" s="1104">
        <f>D5+D9</f>
        <v>108.5</v>
      </c>
      <c r="E13" s="1104">
        <f>E5+E9</f>
        <v>16</v>
      </c>
      <c r="F13" s="1250">
        <f>F5+F9</f>
        <v>175.5</v>
      </c>
      <c r="G13" s="1341"/>
      <c r="H13" s="1343">
        <f>H5+H9</f>
        <v>134.5</v>
      </c>
      <c r="I13" s="1335">
        <f>(I5+I9)/2</f>
        <v>76.44621513944223</v>
      </c>
    </row>
    <row r="14" spans="2:10" ht="13.5" thickBot="1">
      <c r="B14" s="1253" t="s">
        <v>443</v>
      </c>
      <c r="C14" s="1251">
        <f>C13/C13*100</f>
        <v>100</v>
      </c>
      <c r="D14" s="2096">
        <f>(D13+E13)/(D13+E13)*100</f>
        <v>100</v>
      </c>
      <c r="E14" s="2096"/>
      <c r="F14" s="1258">
        <f>F13/F13*100</f>
        <v>100</v>
      </c>
      <c r="G14" s="1341"/>
      <c r="H14" s="1343"/>
      <c r="I14" s="1336"/>
      <c r="J14" s="1269"/>
    </row>
    <row r="15" spans="2:10" ht="12.75">
      <c r="B15" s="1103"/>
      <c r="C15" s="1102"/>
      <c r="D15" s="1102"/>
      <c r="E15" s="1102"/>
      <c r="F15" s="1102"/>
      <c r="G15" s="1342"/>
      <c r="H15" s="1343"/>
      <c r="I15" s="1337"/>
      <c r="J15" s="1132"/>
    </row>
    <row r="16" spans="2:10" ht="15.75" customHeight="1">
      <c r="B16" s="1103"/>
      <c r="C16" s="1102"/>
      <c r="D16" s="1102"/>
      <c r="E16" s="1102"/>
      <c r="F16" s="1102"/>
      <c r="G16" s="1342"/>
      <c r="H16" s="2093" t="s">
        <v>523</v>
      </c>
      <c r="I16" s="2093"/>
      <c r="J16" s="1136"/>
    </row>
    <row r="17" spans="2:10" ht="21.75" customHeight="1">
      <c r="B17" s="1103"/>
      <c r="C17" s="1102"/>
      <c r="D17" s="1102"/>
      <c r="E17" s="2091" t="s">
        <v>524</v>
      </c>
      <c r="F17" s="2091"/>
      <c r="G17" s="2091"/>
      <c r="H17" s="2094" t="s">
        <v>525</v>
      </c>
      <c r="I17" s="1349">
        <f>I13/18</f>
        <v>4.247011952191235</v>
      </c>
      <c r="J17" s="1350"/>
    </row>
    <row r="18" spans="2:10" ht="21" customHeight="1">
      <c r="B18" s="1132"/>
      <c r="C18" s="1133"/>
      <c r="D18" s="1133"/>
      <c r="E18" s="2090" t="s">
        <v>528</v>
      </c>
      <c r="F18" s="2090"/>
      <c r="G18" s="2090"/>
      <c r="H18" s="2095"/>
      <c r="I18" s="1347">
        <f>H13*30/18</f>
        <v>224.16666666666666</v>
      </c>
      <c r="J18" s="1350"/>
    </row>
    <row r="19" spans="2:10" ht="23.25" customHeight="1">
      <c r="B19" s="1132"/>
      <c r="C19" s="1134"/>
      <c r="D19" s="1135"/>
      <c r="E19" s="2097" t="s">
        <v>529</v>
      </c>
      <c r="F19" s="2097"/>
      <c r="G19" s="2097"/>
      <c r="H19" s="2095"/>
      <c r="I19" s="1348">
        <f>I18/600</f>
        <v>0.3736111111111111</v>
      </c>
      <c r="J19" s="1350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4" customWidth="1"/>
    <col min="45" max="45" width="12.625" style="1354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1886" t="s">
        <v>536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2098"/>
      <c r="P1" s="1886"/>
      <c r="Q1" s="1886"/>
      <c r="R1" s="1886"/>
      <c r="S1" s="1886"/>
      <c r="T1" s="1886"/>
      <c r="U1" s="1886"/>
      <c r="V1" s="1886"/>
      <c r="AR1" s="844"/>
      <c r="AS1" s="844"/>
      <c r="AT1" s="230"/>
    </row>
    <row r="2" spans="1:46" s="7" customFormat="1" ht="19.5" customHeight="1" thickBot="1">
      <c r="A2" s="1901" t="s">
        <v>25</v>
      </c>
      <c r="B2" s="1877" t="s">
        <v>26</v>
      </c>
      <c r="C2" s="1904" t="s">
        <v>372</v>
      </c>
      <c r="D2" s="1905"/>
      <c r="E2" s="1905"/>
      <c r="F2" s="1906"/>
      <c r="G2" s="1963" t="s">
        <v>27</v>
      </c>
      <c r="H2" s="1894" t="s">
        <v>147</v>
      </c>
      <c r="I2" s="1894"/>
      <c r="J2" s="1894"/>
      <c r="K2" s="1894"/>
      <c r="L2" s="1894"/>
      <c r="M2" s="1895"/>
      <c r="N2" s="1862" t="s">
        <v>532</v>
      </c>
      <c r="O2" s="1872" t="s">
        <v>533</v>
      </c>
      <c r="P2" s="1355"/>
      <c r="Q2" s="1355"/>
      <c r="R2" s="1355"/>
      <c r="S2" s="1355"/>
      <c r="T2" s="1355"/>
      <c r="U2" s="1355"/>
      <c r="V2" s="1356"/>
      <c r="AR2" s="844"/>
      <c r="AS2" s="844"/>
      <c r="AT2" s="230"/>
    </row>
    <row r="3" spans="1:46" s="7" customFormat="1" ht="19.5" customHeight="1">
      <c r="A3" s="1902"/>
      <c r="B3" s="1875"/>
      <c r="C3" s="1907"/>
      <c r="D3" s="1908"/>
      <c r="E3" s="1908"/>
      <c r="F3" s="1909"/>
      <c r="G3" s="1964"/>
      <c r="H3" s="1879" t="s">
        <v>28</v>
      </c>
      <c r="I3" s="1875" t="s">
        <v>148</v>
      </c>
      <c r="J3" s="1876"/>
      <c r="K3" s="1876"/>
      <c r="L3" s="1876"/>
      <c r="M3" s="1887" t="s">
        <v>29</v>
      </c>
      <c r="N3" s="2099"/>
      <c r="O3" s="1872"/>
      <c r="P3" s="1363" t="s">
        <v>33</v>
      </c>
      <c r="Q3" s="1357"/>
      <c r="R3" s="1357" t="s">
        <v>34</v>
      </c>
      <c r="S3" s="1357"/>
      <c r="T3" s="1357" t="s">
        <v>35</v>
      </c>
      <c r="U3" s="1357"/>
      <c r="V3" s="1358"/>
      <c r="AR3" s="844"/>
      <c r="AS3" s="844"/>
      <c r="AT3" s="230"/>
    </row>
    <row r="4" spans="1:46" s="7" customFormat="1" ht="19.5" customHeight="1">
      <c r="A4" s="1902"/>
      <c r="B4" s="1875"/>
      <c r="C4" s="1873" t="s">
        <v>141</v>
      </c>
      <c r="D4" s="1873" t="s">
        <v>142</v>
      </c>
      <c r="E4" s="1899" t="s">
        <v>144</v>
      </c>
      <c r="F4" s="1900"/>
      <c r="G4" s="1964"/>
      <c r="H4" s="1879"/>
      <c r="I4" s="1917" t="s">
        <v>21</v>
      </c>
      <c r="J4" s="1872" t="s">
        <v>149</v>
      </c>
      <c r="K4" s="1872"/>
      <c r="L4" s="1872"/>
      <c r="M4" s="1888"/>
      <c r="N4" s="2099"/>
      <c r="O4" s="1872"/>
      <c r="P4" s="1364"/>
      <c r="Q4" s="1359"/>
      <c r="R4" s="1359"/>
      <c r="S4" s="1359"/>
      <c r="T4" s="1359"/>
      <c r="U4" s="1359"/>
      <c r="V4" s="1360"/>
      <c r="AR4" s="844"/>
      <c r="AS4" s="844"/>
      <c r="AT4" s="230"/>
    </row>
    <row r="5" spans="1:46" s="7" customFormat="1" ht="19.5" customHeight="1">
      <c r="A5" s="1902"/>
      <c r="B5" s="1875"/>
      <c r="C5" s="1879"/>
      <c r="D5" s="1879"/>
      <c r="E5" s="1896" t="s">
        <v>145</v>
      </c>
      <c r="F5" s="1961" t="s">
        <v>146</v>
      </c>
      <c r="G5" s="1965"/>
      <c r="H5" s="1879"/>
      <c r="I5" s="1918"/>
      <c r="J5" s="1873" t="s">
        <v>30</v>
      </c>
      <c r="K5" s="1873" t="s">
        <v>452</v>
      </c>
      <c r="L5" s="1873" t="s">
        <v>31</v>
      </c>
      <c r="M5" s="1889"/>
      <c r="N5" s="2099"/>
      <c r="O5" s="1872"/>
      <c r="P5" s="1365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4"/>
      <c r="AS5" s="844"/>
      <c r="AT5" s="230"/>
    </row>
    <row r="6" spans="1:46" s="7" customFormat="1" ht="19.5" customHeight="1" thickBot="1">
      <c r="A6" s="1902"/>
      <c r="B6" s="1875"/>
      <c r="C6" s="1879"/>
      <c r="D6" s="1879"/>
      <c r="E6" s="1897"/>
      <c r="F6" s="1961"/>
      <c r="G6" s="1965"/>
      <c r="H6" s="1879"/>
      <c r="I6" s="1918"/>
      <c r="J6" s="1873"/>
      <c r="K6" s="1873"/>
      <c r="L6" s="1873"/>
      <c r="M6" s="1889"/>
      <c r="N6" s="2099"/>
      <c r="O6" s="1872"/>
      <c r="P6" s="299"/>
      <c r="Q6" s="1361"/>
      <c r="R6" s="1361"/>
      <c r="S6" s="1361"/>
      <c r="T6" s="1361"/>
      <c r="U6" s="1361"/>
      <c r="V6" s="1362"/>
      <c r="AR6" s="844"/>
      <c r="AS6" s="844"/>
      <c r="AT6" s="230"/>
    </row>
    <row r="7" spans="1:46" s="7" customFormat="1" ht="22.5" customHeight="1" thickBot="1">
      <c r="A7" s="1903"/>
      <c r="B7" s="1878"/>
      <c r="C7" s="1880"/>
      <c r="D7" s="1880"/>
      <c r="E7" s="1898"/>
      <c r="F7" s="1962"/>
      <c r="G7" s="1966"/>
      <c r="H7" s="1880"/>
      <c r="I7" s="1919"/>
      <c r="J7" s="1874"/>
      <c r="K7" s="1874"/>
      <c r="L7" s="1874"/>
      <c r="M7" s="1890"/>
      <c r="N7" s="2100"/>
      <c r="O7" s="1872"/>
      <c r="P7" s="1366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7" t="s">
        <v>32</v>
      </c>
      <c r="AD7" s="1953"/>
      <c r="AE7" s="1953"/>
      <c r="AF7" s="1953" t="s">
        <v>33</v>
      </c>
      <c r="AG7" s="1953"/>
      <c r="AH7" s="1953"/>
      <c r="AI7" s="1953" t="s">
        <v>34</v>
      </c>
      <c r="AJ7" s="1953"/>
      <c r="AK7" s="1953"/>
      <c r="AL7" s="1953" t="s">
        <v>35</v>
      </c>
      <c r="AM7" s="1953"/>
      <c r="AN7" s="1954"/>
      <c r="AR7" s="844"/>
      <c r="AS7" s="844"/>
      <c r="AT7" s="230"/>
    </row>
    <row r="8" spans="1:46" s="7" customFormat="1" ht="19.5" customHeight="1">
      <c r="A8" s="2101" t="s">
        <v>534</v>
      </c>
      <c r="B8" s="2102"/>
      <c r="C8" s="2102"/>
      <c r="D8" s="2102"/>
      <c r="E8" s="2102"/>
      <c r="F8" s="2102"/>
      <c r="G8" s="2102"/>
      <c r="H8" s="2102"/>
      <c r="I8" s="2102"/>
      <c r="J8" s="2102"/>
      <c r="K8" s="2102"/>
      <c r="L8" s="2102"/>
      <c r="M8" s="2102"/>
      <c r="N8" s="2102"/>
      <c r="O8" s="2103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6"/>
      <c r="AD8" s="1910"/>
      <c r="AE8" s="1910"/>
      <c r="AF8" s="1910"/>
      <c r="AG8" s="1910"/>
      <c r="AH8" s="1910"/>
      <c r="AI8" s="1910"/>
      <c r="AJ8" s="1910"/>
      <c r="AK8" s="1910"/>
      <c r="AL8" s="1910"/>
      <c r="AM8" s="1910"/>
      <c r="AN8" s="1955"/>
      <c r="AR8" s="844"/>
      <c r="AS8" s="844"/>
      <c r="AT8" s="230"/>
    </row>
    <row r="9" spans="1:228" ht="18.75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4" t="b">
        <v>0</v>
      </c>
      <c r="Q9" s="844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548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6" t="s">
        <v>156</v>
      </c>
      <c r="B10" s="855" t="s">
        <v>37</v>
      </c>
      <c r="C10" s="210">
        <v>1</v>
      </c>
      <c r="D10" s="40"/>
      <c r="E10" s="40"/>
      <c r="F10" s="1013"/>
      <c r="G10" s="1072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33">
        <v>3</v>
      </c>
      <c r="O10" s="294"/>
      <c r="P10" s="844" t="b">
        <v>0</v>
      </c>
      <c r="Q10" s="844" t="b">
        <v>1</v>
      </c>
      <c r="R10" s="230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539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158</v>
      </c>
      <c r="B11" s="849" t="s">
        <v>58</v>
      </c>
      <c r="C11" s="941"/>
      <c r="D11" s="55" t="s">
        <v>22</v>
      </c>
      <c r="E11" s="55"/>
      <c r="F11" s="864"/>
      <c r="G11" s="992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4" t="b">
        <v>0</v>
      </c>
      <c r="Q11" s="844" t="b">
        <v>1</v>
      </c>
      <c r="R11" s="230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7" t="s">
        <v>36</v>
      </c>
      <c r="C12" s="167"/>
      <c r="D12" s="21">
        <v>1</v>
      </c>
      <c r="E12" s="21"/>
      <c r="F12" s="985"/>
      <c r="G12" s="1066">
        <v>2</v>
      </c>
      <c r="H12" s="846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4" t="b">
        <v>0</v>
      </c>
      <c r="Q12" s="844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541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9" t="s">
        <v>59</v>
      </c>
      <c r="C13" s="941" t="s">
        <v>22</v>
      </c>
      <c r="D13" s="55"/>
      <c r="E13" s="55"/>
      <c r="F13" s="864"/>
      <c r="G13" s="992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4" t="b">
        <v>0</v>
      </c>
      <c r="Q13" s="844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542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9" t="s">
        <v>226</v>
      </c>
      <c r="C14" s="172">
        <v>1</v>
      </c>
      <c r="D14" s="60"/>
      <c r="E14" s="60"/>
      <c r="F14" s="576"/>
      <c r="G14" s="992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4" t="b">
        <v>0</v>
      </c>
      <c r="Q14" s="844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5"/>
      <c r="B15" s="997" t="s">
        <v>41</v>
      </c>
      <c r="C15" s="998"/>
      <c r="D15" s="80">
        <v>1</v>
      </c>
      <c r="E15" s="128"/>
      <c r="F15" s="988"/>
      <c r="G15" s="999">
        <v>3</v>
      </c>
      <c r="H15" s="948">
        <v>90</v>
      </c>
      <c r="I15" s="1000">
        <v>60</v>
      </c>
      <c r="J15" s="625">
        <v>8</v>
      </c>
      <c r="K15" s="625"/>
      <c r="L15" s="625">
        <v>52</v>
      </c>
      <c r="M15" s="1001">
        <v>30</v>
      </c>
      <c r="N15" s="87">
        <v>4</v>
      </c>
      <c r="O15" s="80"/>
      <c r="P15" s="844" t="b">
        <v>0</v>
      </c>
      <c r="Q15" s="844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459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3" t="s">
        <v>168</v>
      </c>
      <c r="B16" s="1367" t="s">
        <v>497</v>
      </c>
      <c r="C16" s="1330"/>
      <c r="D16" s="1331" t="s">
        <v>22</v>
      </c>
      <c r="E16" s="1331"/>
      <c r="F16" s="1332"/>
      <c r="G16" s="1064">
        <v>3.5</v>
      </c>
      <c r="H16" s="885">
        <v>105</v>
      </c>
      <c r="I16" s="836">
        <v>45</v>
      </c>
      <c r="J16" s="865">
        <v>30</v>
      </c>
      <c r="K16" s="866"/>
      <c r="L16" s="866">
        <v>15</v>
      </c>
      <c r="M16" s="411">
        <v>60</v>
      </c>
      <c r="N16" s="243">
        <v>3</v>
      </c>
      <c r="O16" s="244"/>
      <c r="P16" s="844" t="b">
        <v>0</v>
      </c>
      <c r="Q16" s="844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101" t="s">
        <v>535</v>
      </c>
      <c r="B19" s="2102"/>
      <c r="C19" s="2102"/>
      <c r="D19" s="2102"/>
      <c r="E19" s="2102"/>
      <c r="F19" s="2102"/>
      <c r="G19" s="2102"/>
      <c r="H19" s="2102"/>
      <c r="I19" s="2102"/>
      <c r="J19" s="2102"/>
      <c r="K19" s="2102"/>
      <c r="L19" s="2102"/>
      <c r="M19" s="2102"/>
      <c r="N19" s="2102"/>
      <c r="O19" s="2104"/>
    </row>
    <row r="20" spans="1:228" ht="28.5" customHeight="1">
      <c r="A20" s="77"/>
      <c r="B20" s="847" t="s">
        <v>517</v>
      </c>
      <c r="C20" s="167"/>
      <c r="D20" s="16" t="s">
        <v>341</v>
      </c>
      <c r="E20" s="16"/>
      <c r="F20" s="986"/>
      <c r="G20" s="1281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4" t="b">
        <v>1</v>
      </c>
      <c r="Q20" s="844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7" t="s">
        <v>36</v>
      </c>
      <c r="C21" s="167"/>
      <c r="D21" s="21"/>
      <c r="E21" s="21"/>
      <c r="F21" s="985"/>
      <c r="G21" s="1066">
        <v>2</v>
      </c>
      <c r="H21" s="846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4" t="b">
        <v>1</v>
      </c>
      <c r="Q21" s="844" t="b">
        <v>0</v>
      </c>
      <c r="R21" s="230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541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9" t="s">
        <v>59</v>
      </c>
      <c r="C22" s="941"/>
      <c r="D22" s="55"/>
      <c r="E22" s="55"/>
      <c r="F22" s="864"/>
      <c r="G22" s="992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4" t="b">
        <v>1</v>
      </c>
      <c r="Q22" s="844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9" t="s">
        <v>226</v>
      </c>
      <c r="C23" s="172"/>
      <c r="D23" s="60"/>
      <c r="E23" s="60"/>
      <c r="F23" s="576"/>
      <c r="G23" s="992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4" t="b">
        <v>1</v>
      </c>
      <c r="Q23" s="844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7" t="s">
        <v>518</v>
      </c>
      <c r="C24" s="167" t="s">
        <v>341</v>
      </c>
      <c r="D24" s="16"/>
      <c r="E24" s="16"/>
      <c r="F24" s="986"/>
      <c r="G24" s="1281">
        <v>3</v>
      </c>
      <c r="H24" s="846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4" t="b">
        <v>1</v>
      </c>
      <c r="Q24" s="844" t="b">
        <v>0</v>
      </c>
      <c r="R24" s="230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9" t="s">
        <v>64</v>
      </c>
      <c r="C25" s="953"/>
      <c r="D25" s="238"/>
      <c r="E25" s="238"/>
      <c r="F25" s="988"/>
      <c r="G25" s="992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4" t="b">
        <v>1</v>
      </c>
      <c r="Q25" s="844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5"/>
      <c r="B26" s="997" t="s">
        <v>41</v>
      </c>
      <c r="C26" s="998"/>
      <c r="D26" s="21"/>
      <c r="E26" s="128"/>
      <c r="F26" s="988"/>
      <c r="G26" s="992">
        <v>3</v>
      </c>
      <c r="H26" s="936">
        <v>90</v>
      </c>
      <c r="I26" s="1002">
        <v>72</v>
      </c>
      <c r="J26" s="58"/>
      <c r="K26" s="58"/>
      <c r="L26" s="58">
        <v>36</v>
      </c>
      <c r="M26" s="1003">
        <v>18</v>
      </c>
      <c r="N26" s="80">
        <v>4</v>
      </c>
      <c r="O26" s="579"/>
      <c r="P26" s="844" t="b">
        <v>1</v>
      </c>
      <c r="Q26" s="844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101" t="s">
        <v>537</v>
      </c>
      <c r="B28" s="2102"/>
      <c r="C28" s="2102"/>
      <c r="D28" s="2102"/>
      <c r="E28" s="2102"/>
      <c r="F28" s="2102"/>
      <c r="G28" s="2102"/>
      <c r="H28" s="2102"/>
      <c r="I28" s="2102"/>
      <c r="J28" s="2102"/>
      <c r="K28" s="2102"/>
      <c r="L28" s="2102"/>
      <c r="M28" s="2102"/>
      <c r="N28" s="2102"/>
      <c r="O28" s="2104"/>
      <c r="P28" s="844"/>
      <c r="Q28" s="844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7" t="s">
        <v>36</v>
      </c>
      <c r="C29" s="167"/>
      <c r="D29" s="21">
        <v>2</v>
      </c>
      <c r="E29" s="21"/>
      <c r="F29" s="985"/>
      <c r="G29" s="1066">
        <v>2</v>
      </c>
      <c r="H29" s="846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4" t="b">
        <v>1</v>
      </c>
      <c r="Q29" s="844" t="b">
        <v>0</v>
      </c>
      <c r="R29" s="230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9" t="s">
        <v>59</v>
      </c>
      <c r="C30" s="941" t="s">
        <v>23</v>
      </c>
      <c r="D30" s="55"/>
      <c r="E30" s="55"/>
      <c r="F30" s="864"/>
      <c r="G30" s="992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4" t="b">
        <v>1</v>
      </c>
      <c r="Q30" s="844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9" t="s">
        <v>226</v>
      </c>
      <c r="C31" s="172">
        <v>2</v>
      </c>
      <c r="D31" s="60"/>
      <c r="E31" s="60"/>
      <c r="F31" s="576"/>
      <c r="G31" s="992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4" t="b">
        <v>1</v>
      </c>
      <c r="Q31" s="844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5"/>
      <c r="E32" s="355"/>
      <c r="F32" s="1306"/>
      <c r="G32" s="1307"/>
      <c r="H32" s="1312"/>
      <c r="I32" s="355"/>
      <c r="J32" s="355"/>
      <c r="K32" s="355"/>
      <c r="L32" s="355"/>
      <c r="M32" s="1309"/>
      <c r="N32" s="1311"/>
      <c r="O32" s="579"/>
      <c r="P32" s="844"/>
      <c r="Q32" s="844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9" t="s">
        <v>64</v>
      </c>
      <c r="C33" s="953">
        <v>2</v>
      </c>
      <c r="D33" s="238"/>
      <c r="E33" s="238"/>
      <c r="F33" s="988"/>
      <c r="G33" s="992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4" t="b">
        <v>1</v>
      </c>
      <c r="Q33" s="844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5"/>
      <c r="B34" s="997" t="s">
        <v>41</v>
      </c>
      <c r="C34" s="998"/>
      <c r="D34" s="21">
        <v>2</v>
      </c>
      <c r="E34" s="128"/>
      <c r="F34" s="988"/>
      <c r="G34" s="992">
        <v>3</v>
      </c>
      <c r="H34" s="936">
        <v>90</v>
      </c>
      <c r="I34" s="1002">
        <v>72</v>
      </c>
      <c r="J34" s="58"/>
      <c r="K34" s="58"/>
      <c r="L34" s="58">
        <v>36</v>
      </c>
      <c r="M34" s="1003">
        <v>18</v>
      </c>
      <c r="N34" s="80">
        <v>4</v>
      </c>
      <c r="O34" s="579"/>
      <c r="P34" s="844" t="b">
        <v>1</v>
      </c>
      <c r="Q34" s="844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6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2020-05-04T09:47:56Z</cp:lastPrinted>
  <dcterms:created xsi:type="dcterms:W3CDTF">2012-01-24T19:18:26Z</dcterms:created>
  <dcterms:modified xsi:type="dcterms:W3CDTF">2024-02-24T07:48:22Z</dcterms:modified>
  <cp:category/>
  <cp:version/>
  <cp:contentType/>
  <cp:contentStatus/>
</cp:coreProperties>
</file>